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1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JUM/Konkurentsiamet/Muudatus nr 2/"/>
    </mc:Choice>
  </mc:AlternateContent>
  <xr:revisionPtr revIDLastSave="2" documentId="8_{611DABE9-8506-4246-B8D0-846061680E17}" xr6:coauthVersionLast="47" xr6:coauthVersionMax="47" xr10:uidLastSave="{1DD32464-3BE4-4138-B7E1-3463875C88D2}"/>
  <workbookProtection workbookAlgorithmName="SHA-512" workbookHashValue="SGFgEvmUs9IGE/33TN1akYlXyNeSHUhuGNI28+RZGPdPuGPdi8Nc7ctQW8UfPBdYZL3KUJzQavgSmmCiHcgsgA==" workbookSaltValue="GvgAPAAdj8b9Fg6Sc1j0YA=="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<sst xmlns="http://schemas.openxmlformats.org/spreadsheetml/2006/main" count="987" uniqueCount="256">
  <si>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</si>
  <si>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</si>
  <si>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</si>
  <si>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</si>
  <si>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</si>
  <si>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</si>
  <si>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</si>
  <si>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</si>
  <si>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</si>
  <si>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</si>
  <si>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Konkurentsiamet</t>
  </si>
  <si>
    <t>TATARIMH_01</t>
  </si>
  <si>
    <t>Hoone nimetus:</t>
  </si>
  <si>
    <t>Tatari 39, Majandushoone</t>
  </si>
  <si>
    <t>Aadress:</t>
  </si>
  <si>
    <t>Tatari 39, Kesklinna linnaosa, Tallinn, Harju maakond</t>
  </si>
  <si>
    <t>Korruselisus:</t>
  </si>
  <si>
    <t>01</t>
  </si>
  <si>
    <t>Lisakorrused:</t>
  </si>
  <si>
    <t>Töö number:</t>
  </si>
  <si>
    <t>2275-18-1-1</t>
  </si>
  <si>
    <t>Mõõdistaja:</t>
  </si>
  <si>
    <t>Geodeesia 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</si>
  <si>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</si>
  <si>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</si>
  <si>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</si>
  <si>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</si>
  <si>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</si>
  <si>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</si>
  <si>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</si>
  <si>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</si>
  <si>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</si>
  <si>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</si>
  <si>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</si>
  <si>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</si>
  <si>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</si>
  <si>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</si>
  <si>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</si>
  <si>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</si>
  <si>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</si>
  <si>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</si>
  <si>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</si>
  <si>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</si>
  <si>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</si>
  <si>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</si>
  <si>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</si>
  <si>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</si>
  <si>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</si>
  <si>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</si>
  <si>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</si>
  <si>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</si>
  <si>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</si>
  <si>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</si>
  <si>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</si>
  <si>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ÜÜRITAV PIND</t>
  </si>
  <si>
    <t>Garaaž</t>
  </si>
  <si>
    <t>55 Garaažid</t>
  </si>
  <si>
    <t>Tuulekoda</t>
  </si>
  <si>
    <t>83 Sissepääsuruumid</t>
  </si>
  <si>
    <t>Aktiivne vakantsus</t>
  </si>
  <si>
    <t>Eesruum</t>
  </si>
  <si>
    <t>91 Horisontaalliiklusruumid</t>
  </si>
  <si>
    <t>Hoiuruum/Ladu</t>
  </si>
  <si>
    <t>52 Laod</t>
  </si>
  <si>
    <t>TEHNOPIND</t>
  </si>
  <si>
    <t>Boileriruum</t>
  </si>
  <si>
    <t>94 Kütte- ja veehooldusruumid</t>
  </si>
  <si>
    <t>Pesuruum</t>
  </si>
  <si>
    <t>72 Pesuruumid</t>
  </si>
  <si>
    <t>Kabinet/Büroo</t>
  </si>
  <si>
    <t>21 Bürooruumid</t>
  </si>
  <si>
    <t>109</t>
  </si>
  <si>
    <t>WC</t>
  </si>
  <si>
    <t>73 WC-ruumid</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</si>
  <si>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</si>
  <si>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</si>
  <si>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</si>
  <si>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</si>
  <si>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</si>
  <si>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</si>
  <si>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</si>
  <si>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</si>
  <si>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</si>
  <si>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</si>
  <si>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</si>
  <si>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</si>
  <si>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</si>
  <si>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</si>
  <si>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</si>
  <si>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</si>
  <si>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</si>
  <si>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</si>
  <si>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</si>
  <si>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</si>
  <si>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</si>
  <si>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</si>
  <si>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</si>
  <si>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</si>
  <si>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</si>
  <si>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</si>
  <si>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</si>
  <si>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</si>
  <si>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</si>
  <si>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</si>
  <si>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</si>
  <si>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</si>
  <si>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VERTIKAALSETE ÜHENDUSTEEDE PIND</t>
  </si>
  <si>
    <t>Šaht</t>
  </si>
  <si>
    <t>Trepp/Trepikoda</t>
  </si>
  <si>
    <t>Aatrium/Fuajee</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</si>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</sst>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1" defaultTableStyle="TableStyleMedium2" defaultPivotStyle="PivotStyleLight16">
    <tableStyle name="Invisible" pivot="0" table="0" count="0" xr9:uid="{F202763B-2D47-4248-93C2-4A62F3F45186}"/>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Normal="100" workbookViewId="0">
      <pane ySplit="2" topLeftCell="A3" activePane="bottomLeft" state="frozen"/>
      <selection pane="bottomLeft" activeCell="BA28" sqref="BA28"/>
      <selection activeCell="G1" sqref="G1"/>
    </sheetView>
  </sheetViews>
  <sheetFormatPr defaultColWidth="9.140625" defaultRowHeight="14.45" outlineLevelCol="1"/>
  <cols>
    <col min="1" max="1" width="9.85546875" style="9" bestFit="1" customWidth="1"/>
    <col min="2" max="2" width="12.140625" style="59" bestFit="1" customWidth="1"/>
    <col min="3" max="3" width="20.28515625" style="9" customWidth="1"/>
    <col min="4" max="4" width="22.28515625" style="9" customWidth="1"/>
    <col min="5" max="5" width="17.140625" style="34" bestFit="1" customWidth="1"/>
    <col min="6" max="6" width="22.28515625" style="9" customWidth="1"/>
    <col min="7" max="7" width="21.7109375" style="9" customWidth="1"/>
    <col min="8" max="8" width="20" style="9" customWidth="1"/>
    <col min="9" max="9" width="14.85546875" style="9" customWidth="1"/>
    <col min="10" max="47" width="11.5703125" style="9" hidden="1" customWidth="1" outlineLevel="1"/>
    <col min="48" max="48" width="3.28515625" style="9" customWidth="1" collapsed="1"/>
    <col min="49" max="49" width="22.570312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27" style="9" customWidth="1"/>
    <col min="59" max="59" width="15.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Konkurentsiamet</v>
      </c>
      <c r="K2" s="13" t="str">
        <f ca="1">Eksplikatsioon!P3</f>
        <v>Aktiivne vakantsus</v>
      </c>
      <c r="L2" s="13" t="str">
        <f ca="1">Eksplikatsioon!Q3</f>
        <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Konkurentsiamet</v>
      </c>
      <c r="AD2" s="13" t="str">
        <f ca="1">Eksplikatsioon!P3</f>
        <v>Aktiivne vakantsus</v>
      </c>
      <c r="AE2" s="13" t="str">
        <f ca="1">Eksplikatsioon!Q3</f>
        <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c r="A3" s="23" t="str">
        <f>IF(Eksplikatsioon!A4=0,"",Eksplikatsioon!A4)</f>
        <v>01</v>
      </c>
      <c r="B3" s="60">
        <f>IF(Eksplikatsioon!B4=0,"",Eksplikatsioon!B4)</f>
        <v>101</v>
      </c>
      <c r="C3" s="23" t="str">
        <f>IF(Eksplikatsioon!C4=0,"",Eksplikatsioon!C4)</f>
        <v>ÜÜRITAV PIND</v>
      </c>
      <c r="D3" s="23" t="str">
        <f>IF(Eksplikatsioon!D4=0,"",Eksplikatsioon!D4)</f>
        <v>Garaaž</v>
      </c>
      <c r="E3" s="58">
        <f>IF(Eksplikatsioon!F4=0,"",Eksplikatsioon!F4)</f>
        <v>81.8</v>
      </c>
      <c r="F3" s="23" t="str">
        <f>IF(Eksplikatsioon!H4=0,"",Eksplikatsioon!H4)</f>
        <v/>
      </c>
      <c r="G3" s="23" t="str">
        <f>IF(Eksplikatsioon!J4=0,"",Eksplikatsioon!J4)</f>
        <v>Ainukasutuses pind</v>
      </c>
      <c r="H3" s="23" t="str">
        <f>IF(Eksplikatsioon!K4=0,"",Eksplikatsioon!K4)</f>
        <v>Konkurentsiamet</v>
      </c>
      <c r="I3" s="23" t="str">
        <f>IF(Eksplikatsioon!L4=0,"",Eksplikatsioon!L4)</f>
        <v>TATARIMH_01</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Konkurentsiamet</v>
      </c>
      <c r="AX3" s="39" t="str">
        <f t="shared" ref="AX3" si="0">IF(BG3&lt;&gt;"",BG3,"")</f>
        <v>TATARIMH_01</v>
      </c>
      <c r="AY3" s="37">
        <f>IF(BF3&lt;&gt;"",IF(SUMIFS(E:E,H:H,AW3,G:G,"Ainukasutuses pind",C:C,"ÜÜRITAV PIND")=0,0,SUMIFS(E:E,H:H,AW3,G:G,"Ainukasutuses pind",C:C,"ÜÜRITAV PIND")),IF(AW3="Aktiivne vakantsus",SUMIFS(E:E,C:C,"üüritav pind",G:G,"ainukasutuses pind")-SUM($AY$2:AY2),IF(AW3="Üüritav pind kokku",SUM($AY$2:AY2),"")))</f>
        <v>81.8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81.8</v>
      </c>
      <c r="BD3" s="47">
        <f ca="1">IFERROR(IF(AND(AW3&lt;&gt;"passiivne vakantsus"),BC3/(SUMIFS(BC:BC,AW:AW,"Üüritav pind kokku")),""),"")</f>
        <v>0.637568199532346</v>
      </c>
      <c r="BF3" s="38" t="s">
        <v>10</v>
      </c>
      <c r="BG3" s="38" t="s">
        <v>11</v>
      </c>
    </row>
    <row r="4" spans="1:59">
      <c r="A4" s="23" t="str">
        <f>IF(Eksplikatsioon!A5=0,"",Eksplikatsioon!A5)</f>
        <v>01</v>
      </c>
      <c r="B4" s="60">
        <f>IF(Eksplikatsioon!B5=0,"",Eksplikatsioon!B5)</f>
        <v>103</v>
      </c>
      <c r="C4" s="23" t="str">
        <f>IF(Eksplikatsioon!C5=0,"",Eksplikatsioon!C5)</f>
        <v>ÜÜRITAV PIND</v>
      </c>
      <c r="D4" s="23" t="str">
        <f>IF(Eksplikatsioon!D5=0,"",Eksplikatsioon!D5)</f>
        <v>Tuulekoda</v>
      </c>
      <c r="E4" s="58">
        <f>IF(Eksplikatsioon!F5=0,"",Eksplikatsioon!F5)</f>
        <v>1.4</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46.500000000000014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46.500000000000014</v>
      </c>
      <c r="BD4" s="47">
        <f t="shared" ref="BD4:BD9" ca="1" si="4">IFERROR(IF(AND(AW4&lt;&gt;"passiivne vakantsus"),BC4/(SUMIFS(BC:BC,AW:AW,"Üüritav pind kokku")),""),"")</f>
        <v>0.362431800467654</v>
      </c>
      <c r="BF4" s="38"/>
      <c r="BG4" s="38"/>
    </row>
    <row r="5" spans="1:59">
      <c r="A5" s="23" t="str">
        <f>IF(Eksplikatsioon!A6=0,"",Eksplikatsioon!A6)</f>
        <v>01</v>
      </c>
      <c r="B5" s="60">
        <f>IF(Eksplikatsioon!B6=0,"",Eksplikatsioon!B6)</f>
        <v>104</v>
      </c>
      <c r="C5" s="23" t="str">
        <f>IF(Eksplikatsioon!C6=0,"",Eksplikatsioon!C6)</f>
        <v>ÜÜRITAV PIND</v>
      </c>
      <c r="D5" s="23" t="str">
        <f>IF(Eksplikatsioon!D6=0,"",Eksplikatsioon!D6)</f>
        <v>Eesruum</v>
      </c>
      <c r="E5" s="58">
        <f>IF(Eksplikatsioon!F6=0,"",Eksplikatsioon!F6)</f>
        <v>3.6</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128.30000000000001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128.30000000000001</v>
      </c>
      <c r="BD5" s="47">
        <f t="shared" ca="1" si="4"/>
        <v>1</v>
      </c>
      <c r="BF5" s="38"/>
      <c r="BG5" s="38"/>
    </row>
    <row r="6" spans="1:59">
      <c r="A6" s="23" t="str">
        <f>IF(Eksplikatsioon!A7=0,"",Eksplikatsioon!A7)</f>
        <v>01</v>
      </c>
      <c r="B6" s="60">
        <f>IF(Eksplikatsioon!B7=0,"",Eksplikatsioon!B7)</f>
        <v>105</v>
      </c>
      <c r="C6" s="23" t="str">
        <f>IF(Eksplikatsioon!C7=0,"",Eksplikatsioon!C7)</f>
        <v>ÜÜRITAV PIND</v>
      </c>
      <c r="D6" s="23" t="str">
        <f>IF(Eksplikatsioon!D7=0,"",Eksplikatsioon!D7)</f>
        <v>Hoiuruum/Ladu</v>
      </c>
      <c r="E6" s="58">
        <f>IF(Eksplikatsioon!F7=0,"",Eksplikatsioon!F7)</f>
        <v>15.4</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c r="A7" s="23" t="str">
        <f>IF(Eksplikatsioon!A8=0,"",Eksplikatsioon!A8)</f>
        <v>01</v>
      </c>
      <c r="B7" s="60">
        <f>IF(Eksplikatsioon!B8=0,"",Eksplikatsioon!B8)</f>
        <v>106</v>
      </c>
      <c r="C7" s="23" t="str">
        <f>IF(Eksplikatsioon!C8=0,"",Eksplikatsioon!C8)</f>
        <v>TEHNOPIND</v>
      </c>
      <c r="D7" s="23" t="str">
        <f>IF(Eksplikatsioon!D8=0,"",Eksplikatsioon!D8)</f>
        <v>Boileriruum</v>
      </c>
      <c r="E7" s="58">
        <f>IF(Eksplikatsioon!F8=0,"",Eksplikatsioon!F8)</f>
        <v>4</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c r="A8" s="23" t="str">
        <f>IF(Eksplikatsioon!A9=0,"",Eksplikatsioon!A9)</f>
        <v>01</v>
      </c>
      <c r="B8" s="60">
        <f>IF(Eksplikatsioon!B9=0,"",Eksplikatsioon!B9)</f>
        <v>107</v>
      </c>
      <c r="C8" s="23" t="str">
        <f>IF(Eksplikatsioon!C9=0,"",Eksplikatsioon!C9)</f>
        <v>ÜÜRITAV PIND</v>
      </c>
      <c r="D8" s="23" t="str">
        <f>IF(Eksplikatsioon!D9=0,"",Eksplikatsioon!D9)</f>
        <v>Pesuruum</v>
      </c>
      <c r="E8" s="58">
        <f>IF(Eksplikatsioon!F9=0,"",Eksplikatsioon!F9)</f>
        <v>3.4</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c r="A9" s="23" t="str">
        <f>IF(Eksplikatsioon!A10=0,"",Eksplikatsioon!A10)</f>
        <v>01</v>
      </c>
      <c r="B9" s="60">
        <f>IF(Eksplikatsioon!B10=0,"",Eksplikatsioon!B10)</f>
        <v>108</v>
      </c>
      <c r="C9" s="23" t="str">
        <f>IF(Eksplikatsioon!C10=0,"",Eksplikatsioon!C10)</f>
        <v>ÜÜRITAV PIND</v>
      </c>
      <c r="D9" s="23" t="str">
        <f>IF(Eksplikatsioon!D10=0,"",Eksplikatsioon!D10)</f>
        <v>Kabinet/Büroo</v>
      </c>
      <c r="E9" s="58">
        <f>IF(Eksplikatsioon!F10=0,"",Eksplikatsioon!F10)</f>
        <v>13.2</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01</v>
      </c>
      <c r="B10" s="60" t="str">
        <f>IF(Eksplikatsioon!B11=0,"",Eksplikatsioon!B11)</f>
        <v>109</v>
      </c>
      <c r="C10" s="23" t="str">
        <f>IF(Eksplikatsioon!C11=0,"",Eksplikatsioon!C11)</f>
        <v>ÜÜRITAV PIND</v>
      </c>
      <c r="D10" s="23" t="str">
        <f>IF(Eksplikatsioon!D11=0,"",Eksplikatsioon!D11)</f>
        <v>Kabinet/Büroo</v>
      </c>
      <c r="E10" s="58">
        <f>IF(Eksplikatsioon!F11=0,"",Eksplikatsioon!F11)</f>
        <v>8.3000000000000007</v>
      </c>
      <c r="F10" s="23" t="str">
        <f>IF(Eksplikatsioon!H11=0,"",Eksplikatsioon!H11)</f>
        <v/>
      </c>
      <c r="G10" s="23" t="str">
        <f>IF(Eksplikatsioon!J11=0,"",Eksplikatsioon!J11)</f>
        <v>Ainukasutuses pind</v>
      </c>
      <c r="H10" s="23" t="str">
        <f>IF(Eksplikatsioon!K11=0,"",Eksplikatsioon!K11)</f>
        <v>Aktiivne vakantsus</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01</v>
      </c>
      <c r="B11" s="60">
        <f>IF(Eksplikatsioon!B12=0,"",Eksplikatsioon!B12)</f>
        <v>110</v>
      </c>
      <c r="C11" s="23" t="str">
        <f>IF(Eksplikatsioon!C12=0,"",Eksplikatsioon!C12)</f>
        <v>ÜÜRITAV PIND</v>
      </c>
      <c r="D11" s="23" t="str">
        <f>IF(Eksplikatsioon!D12=0,"",Eksplikatsioon!D12)</f>
        <v>WC</v>
      </c>
      <c r="E11" s="58">
        <f>IF(Eksplikatsioon!F12=0,"",Eksplikatsioon!F12)</f>
        <v>1.2</v>
      </c>
      <c r="F11" s="23" t="str">
        <f>IF(Eksplikatsioon!H12=0,"",Eksplikatsioon!H12)</f>
        <v/>
      </c>
      <c r="G11" s="23" t="str">
        <f>IF(Eksplikatsioon!J12=0,"",Eksplikatsioon!J12)</f>
        <v>Ainukasutuses pind</v>
      </c>
      <c r="H11" s="23" t="str">
        <f>IF(Eksplikatsioon!K12=0,"",Eksplikatsioon!K12)</f>
        <v>Aktiivne vakantsus</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
      </c>
      <c r="B12" s="60" t="str">
        <f>IF(Eksplikatsioon!B13=0,"",Eksplikatsioon!B13)</f>
        <v/>
      </c>
      <c r="C12" s="23" t="str">
        <f>IF(Eksplikatsioon!C13=0,"",Eksplikatsioon!C13)</f>
        <v/>
      </c>
      <c r="D12" s="23" t="str">
        <f>IF(Eksplikatsioon!D13=0,"",Eksplikatsioon!D13)</f>
        <v/>
      </c>
      <c r="E12" s="58" t="str">
        <f>IF(Eksplikatsioon!F13=0,"",Eksplikatsioon!F13)</f>
        <v/>
      </c>
      <c r="F12" s="23" t="str">
        <f>IF(Eksplikatsioon!H13=0,"",Eksplikatsioon!H13)</f>
        <v/>
      </c>
      <c r="G12" s="23" t="str">
        <f>IF(Eksplikatsioon!J13=0,"",Eksplikatsioon!J13)</f>
        <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
      </c>
      <c r="B13" s="60" t="str">
        <f>IF(Eksplikatsioon!B14=0,"",Eksplikatsioon!B14)</f>
        <v/>
      </c>
      <c r="C13" s="23" t="str">
        <f>IF(Eksplikatsioon!C14=0,"",Eksplikatsioon!C14)</f>
        <v/>
      </c>
      <c r="D13" s="23" t="str">
        <f>IF(Eksplikatsioon!D14=0,"",Eksplikatsioon!D14)</f>
        <v/>
      </c>
      <c r="E13" s="58" t="str">
        <f>IF(Eksplikatsioon!F14=0,"",Eksplikatsioon!F14)</f>
        <v/>
      </c>
      <c r="F13" s="23" t="str">
        <f>IF(Eksplikatsioon!H14=0,"",Eksplikatsioon!H14)</f>
        <v/>
      </c>
      <c r="G13" s="23" t="str">
        <f>IF(Eksplikatsioon!J14=0,"",Eksplikatsioon!J14)</f>
        <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
      </c>
      <c r="B14" s="60" t="str">
        <f>IF(Eksplikatsioon!B15=0,"",Eksplikatsioon!B15)</f>
        <v/>
      </c>
      <c r="C14" s="23" t="str">
        <f>IF(Eksplikatsioon!C15=0,"",Eksplikatsioon!C15)</f>
        <v/>
      </c>
      <c r="D14" s="23" t="str">
        <f>IF(Eksplikatsioon!D15=0,"",Eksplikatsioon!D15)</f>
        <v/>
      </c>
      <c r="E14" s="58" t="str">
        <f>IF(Eksplikatsioon!F15=0,"",Eksplikatsioon!F15)</f>
        <v/>
      </c>
      <c r="F14" s="23" t="str">
        <f>IF(Eksplikatsioon!H15=0,"",Eksplikatsioon!H15)</f>
        <v/>
      </c>
      <c r="G14" s="23" t="str">
        <f>IF(Eksplikatsioon!J15=0,"",Eksplikatsioon!J15)</f>
        <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
      </c>
      <c r="B15" s="60" t="str">
        <f>IF(Eksplikatsioon!B16=0,"",Eksplikatsioon!B16)</f>
        <v/>
      </c>
      <c r="C15" s="23" t="str">
        <f>IF(Eksplikatsioon!C16=0,"",Eksplikatsioon!C16)</f>
        <v/>
      </c>
      <c r="D15" s="23" t="str">
        <f>IF(Eksplikatsioon!D16=0,"",Eksplikatsioon!D16)</f>
        <v/>
      </c>
      <c r="E15" s="58" t="str">
        <f>IF(Eksplikatsioon!F16=0,"",Eksplikatsioon!F16)</f>
        <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
      </c>
      <c r="B16" s="60" t="str">
        <f>IF(Eksplikatsioon!B17=0,"",Eksplikatsioon!B17)</f>
        <v/>
      </c>
      <c r="C16" s="23" t="str">
        <f>IF(Eksplikatsioon!C17=0,"",Eksplikatsioon!C17)</f>
        <v/>
      </c>
      <c r="D16" s="23" t="str">
        <f>IF(Eksplikatsioon!D17=0,"",Eksplikatsioon!D17)</f>
        <v/>
      </c>
      <c r="E16" s="58" t="str">
        <f>IF(Eksplikatsioon!F17=0,"",Eksplikatsioon!F17)</f>
        <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
      </c>
      <c r="B17" s="60" t="str">
        <f>IF(Eksplikatsioon!B18=0,"",Eksplikatsioon!B18)</f>
        <v/>
      </c>
      <c r="C17" s="23" t="str">
        <f>IF(Eksplikatsioon!C18=0,"",Eksplikatsioon!C18)</f>
        <v/>
      </c>
      <c r="D17" s="23" t="str">
        <f>IF(Eksplikatsioon!D18=0,"",Eksplikatsioon!D18)</f>
        <v/>
      </c>
      <c r="E17" s="58" t="str">
        <f>IF(Eksplikatsioon!F18=0,"",Eksplikatsioon!F18)</f>
        <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
      </c>
      <c r="B18" s="60" t="str">
        <f>IF(Eksplikatsioon!B19=0,"",Eksplikatsioon!B19)</f>
        <v/>
      </c>
      <c r="C18" s="23" t="str">
        <f>IF(Eksplikatsioon!C19=0,"",Eksplikatsioon!C19)</f>
        <v/>
      </c>
      <c r="D18" s="23" t="str">
        <f>IF(Eksplikatsioon!D19=0,"",Eksplikatsioon!D19)</f>
        <v/>
      </c>
      <c r="E18" s="58" t="str">
        <f>IF(Eksplikatsioon!F19=0,"",Eksplikatsioon!F19)</f>
        <v/>
      </c>
      <c r="F18" s="23" t="str">
        <f>IF(Eksplikatsioon!H19=0,"",Eksplikatsioon!H19)</f>
        <v/>
      </c>
      <c r="G18" s="23" t="str">
        <f>IF(Eksplikatsioon!J19=0,"",Eksplikatsioon!J19)</f>
        <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
      </c>
      <c r="B19" s="60" t="str">
        <f>IF(Eksplikatsioon!B20=0,"",Eksplikatsioon!B20)</f>
        <v/>
      </c>
      <c r="C19" s="23" t="str">
        <f>IF(Eksplikatsioon!C20=0,"",Eksplikatsioon!C20)</f>
        <v/>
      </c>
      <c r="D19" s="23" t="str">
        <f>IF(Eksplikatsioon!D20=0,"",Eksplikatsioon!D20)</f>
        <v/>
      </c>
      <c r="E19" s="58" t="str">
        <f>IF(Eksplikatsioon!F20=0,"",Eksplikatsioon!F20)</f>
        <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
      </c>
      <c r="B20" s="60" t="str">
        <f>IF(Eksplikatsioon!B21=0,"",Eksplikatsioon!B21)</f>
        <v/>
      </c>
      <c r="C20" s="23" t="str">
        <f>IF(Eksplikatsioon!C21=0,"",Eksplikatsioon!C21)</f>
        <v/>
      </c>
      <c r="D20" s="23" t="str">
        <f>IF(Eksplikatsioon!D21=0,"",Eksplikatsioon!D21)</f>
        <v/>
      </c>
      <c r="E20" s="58" t="str">
        <f>IF(Eksplikatsioon!F21=0,"",Eksplikatsioon!F21)</f>
        <v/>
      </c>
      <c r="F20" s="23" t="str">
        <f>IF(Eksplikatsioon!H21=0,"",Eksplikatsioon!H21)</f>
        <v/>
      </c>
      <c r="G20" s="23" t="str">
        <f>IF(Eksplikatsioon!J21=0,"",Eksplikatsioon!J21)</f>
        <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
      </c>
      <c r="B21" s="60" t="str">
        <f>IF(Eksplikatsioon!B22=0,"",Eksplikatsioon!B22)</f>
        <v/>
      </c>
      <c r="C21" s="23" t="str">
        <f>IF(Eksplikatsioon!C22=0,"",Eksplikatsioon!C22)</f>
        <v/>
      </c>
      <c r="D21" s="23" t="str">
        <f>IF(Eksplikatsioon!D22=0,"",Eksplikatsioon!D22)</f>
        <v/>
      </c>
      <c r="E21" s="58" t="str">
        <f>IF(Eksplikatsioon!F22=0,"",Eksplikatsioon!F22)</f>
        <v/>
      </c>
      <c r="F21" s="23" t="str">
        <f>IF(Eksplikatsioon!H22=0,"",Eksplikatsioon!H22)</f>
        <v/>
      </c>
      <c r="G21" s="23" t="str">
        <f>IF(Eksplikatsioon!J22=0,"",Eksplikatsioon!J22)</f>
        <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
      </c>
      <c r="B22" s="60" t="str">
        <f>IF(Eksplikatsioon!B23=0,"",Eksplikatsioon!B23)</f>
        <v/>
      </c>
      <c r="C22" s="23" t="str">
        <f>IF(Eksplikatsioon!C23=0,"",Eksplikatsioon!C23)</f>
        <v/>
      </c>
      <c r="D22" s="23" t="str">
        <f>IF(Eksplikatsioon!D23=0,"",Eksplikatsioon!D23)</f>
        <v/>
      </c>
      <c r="E22" s="58" t="str">
        <f>IF(Eksplikatsioon!F23=0,"",Eksplikatsioon!F23)</f>
        <v/>
      </c>
      <c r="F22" s="23" t="str">
        <f>IF(Eksplikatsioon!H23=0,"",Eksplikatsioon!H23)</f>
        <v/>
      </c>
      <c r="G22" s="23" t="str">
        <f>IF(Eksplikatsioon!J23=0,"",Eksplikatsioon!J23)</f>
        <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
      </c>
      <c r="B23" s="60" t="str">
        <f>IF(Eksplikatsioon!B24=0,"",Eksplikatsioon!B24)</f>
        <v/>
      </c>
      <c r="C23" s="23" t="str">
        <f>IF(Eksplikatsioon!C24=0,"",Eksplikatsioon!C24)</f>
        <v/>
      </c>
      <c r="D23" s="23" t="str">
        <f>IF(Eksplikatsioon!D24=0,"",Eksplikatsioon!D24)</f>
        <v/>
      </c>
      <c r="E23" s="58" t="str">
        <f>IF(Eksplikatsioon!F24=0,"",Eksplikatsioon!F24)</f>
        <v/>
      </c>
      <c r="F23" s="23" t="str">
        <f>IF(Eksplikatsioon!H24=0,"",Eksplikatsioon!H24)</f>
        <v/>
      </c>
      <c r="G23" s="23" t="str">
        <f>IF(Eksplikatsioon!J24=0,"",Eksplikatsioon!J24)</f>
        <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
      </c>
      <c r="B24" s="60" t="str">
        <f>IF(Eksplikatsioon!B25=0,"",Eksplikatsioon!B25)</f>
        <v/>
      </c>
      <c r="C24" s="23" t="str">
        <f>IF(Eksplikatsioon!C25=0,"",Eksplikatsioon!C25)</f>
        <v/>
      </c>
      <c r="D24" s="23" t="str">
        <f>IF(Eksplikatsioon!D25=0,"",Eksplikatsioon!D25)</f>
        <v/>
      </c>
      <c r="E24" s="58" t="str">
        <f>IF(Eksplikatsioon!F25=0,"",Eksplikatsioon!F25)</f>
        <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
      </c>
      <c r="B25" s="60" t="str">
        <f>IF(Eksplikatsioon!B26=0,"",Eksplikatsioon!B26)</f>
        <v/>
      </c>
      <c r="C25" s="23" t="str">
        <f>IF(Eksplikatsioon!C26=0,"",Eksplikatsioon!C26)</f>
        <v/>
      </c>
      <c r="D25" s="23" t="str">
        <f>IF(Eksplikatsioon!D26=0,"",Eksplikatsioon!D26)</f>
        <v/>
      </c>
      <c r="E25" s="58" t="str">
        <f>IF(Eksplikatsioon!F26=0,"",Eksplikatsioon!F26)</f>
        <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
      </c>
      <c r="B26" s="60" t="str">
        <f>IF(Eksplikatsioon!B27=0,"",Eksplikatsioon!B27)</f>
        <v/>
      </c>
      <c r="C26" s="23" t="str">
        <f>IF(Eksplikatsioon!C27=0,"",Eksplikatsioon!C27)</f>
        <v/>
      </c>
      <c r="D26" s="23" t="str">
        <f>IF(Eksplikatsioon!D27=0,"",Eksplikatsioon!D27)</f>
        <v/>
      </c>
      <c r="E26" s="58" t="str">
        <f>IF(Eksplikatsioon!F27=0,"",Eksplikatsioon!F27)</f>
        <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
      </c>
      <c r="B27" s="60" t="str">
        <f>IF(Eksplikatsioon!B28=0,"",Eksplikatsioon!B28)</f>
        <v/>
      </c>
      <c r="C27" s="23" t="str">
        <f>IF(Eksplikatsioon!C28=0,"",Eksplikatsioon!C28)</f>
        <v/>
      </c>
      <c r="D27" s="23" t="str">
        <f>IF(Eksplikatsioon!D28=0,"",Eksplikatsioon!D28)</f>
        <v/>
      </c>
      <c r="E27" s="58" t="str">
        <f>IF(Eksplikatsioon!F28=0,"",Eksplikatsioon!F28)</f>
        <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
      </c>
      <c r="B28" s="60" t="str">
        <f>IF(Eksplikatsioon!B29=0,"",Eksplikatsioon!B29)</f>
        <v/>
      </c>
      <c r="C28" s="23" t="str">
        <f>IF(Eksplikatsioon!C29=0,"",Eksplikatsioon!C29)</f>
        <v/>
      </c>
      <c r="D28" s="23" t="str">
        <f>IF(Eksplikatsioon!D29=0,"",Eksplikatsioon!D29)</f>
        <v/>
      </c>
      <c r="E28" s="58" t="str">
        <f>IF(Eksplikatsioon!F29=0,"",Eksplikatsioon!F29)</f>
        <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
      </c>
      <c r="B29" s="60" t="str">
        <f>IF(Eksplikatsioon!B30=0,"",Eksplikatsioon!B30)</f>
        <v/>
      </c>
      <c r="C29" s="23" t="str">
        <f>IF(Eksplikatsioon!C30=0,"",Eksplikatsioon!C30)</f>
        <v/>
      </c>
      <c r="D29" s="23" t="str">
        <f>IF(Eksplikatsioon!D30=0,"",Eksplikatsioon!D30)</f>
        <v/>
      </c>
      <c r="E29" s="58" t="str">
        <f>IF(Eksplikatsioon!F30=0,"",Eksplikatsioon!F30)</f>
        <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
      </c>
      <c r="B30" s="60" t="str">
        <f>IF(Eksplikatsioon!B31=0,"",Eksplikatsioon!B31)</f>
        <v/>
      </c>
      <c r="C30" s="23" t="str">
        <f>IF(Eksplikatsioon!C31=0,"",Eksplikatsioon!C31)</f>
        <v/>
      </c>
      <c r="D30" s="23" t="str">
        <f>IF(Eksplikatsioon!D31=0,"",Eksplikatsioon!D31)</f>
        <v/>
      </c>
      <c r="E30" s="58" t="str">
        <f>IF(Eksplikatsioon!F31=0,"",Eksplikatsioon!F31)</f>
        <v/>
      </c>
      <c r="F30" s="23" t="str">
        <f>IF(Eksplikatsioon!H31=0,"",Eksplikatsioon!H31)</f>
        <v/>
      </c>
      <c r="G30" s="23" t="str">
        <f>IF(Eksplikatsioon!J31=0,"",Eksplikatsioon!J31)</f>
        <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
      </c>
      <c r="B31" s="60" t="str">
        <f>IF(Eksplikatsioon!B32=0,"",Eksplikatsioon!B32)</f>
        <v/>
      </c>
      <c r="C31" s="23" t="str">
        <f>IF(Eksplikatsioon!C32=0,"",Eksplikatsioon!C32)</f>
        <v/>
      </c>
      <c r="D31" s="23" t="str">
        <f>IF(Eksplikatsioon!D32=0,"",Eksplikatsioon!D32)</f>
        <v/>
      </c>
      <c r="E31" s="58" t="str">
        <f>IF(Eksplikatsioon!F32=0,"",Eksplikatsioon!F32)</f>
        <v/>
      </c>
      <c r="F31" s="23" t="str">
        <f>IF(Eksplikatsioon!H32=0,"",Eksplikatsioon!H32)</f>
        <v/>
      </c>
      <c r="G31" s="23" t="str">
        <f>IF(Eksplikatsioon!J32=0,"",Eksplikatsioon!J32)</f>
        <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
      </c>
      <c r="B32" s="60" t="str">
        <f>IF(Eksplikatsioon!B33=0,"",Eksplikatsioon!B33)</f>
        <v/>
      </c>
      <c r="C32" s="23" t="str">
        <f>IF(Eksplikatsioon!C33=0,"",Eksplikatsioon!C33)</f>
        <v/>
      </c>
      <c r="D32" s="23" t="str">
        <f>IF(Eksplikatsioon!D33=0,"",Eksplikatsioon!D33)</f>
        <v/>
      </c>
      <c r="E32" s="58" t="str">
        <f>IF(Eksplikatsioon!F33=0,"",Eksplikatsioon!F33)</f>
        <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
      </c>
      <c r="B33" s="60" t="str">
        <f>IF(Eksplikatsioon!B34=0,"",Eksplikatsioon!B34)</f>
        <v/>
      </c>
      <c r="C33" s="23" t="str">
        <f>IF(Eksplikatsioon!C34=0,"",Eksplikatsioon!C34)</f>
        <v/>
      </c>
      <c r="D33" s="23" t="str">
        <f>IF(Eksplikatsioon!D34=0,"",Eksplikatsioon!D34)</f>
        <v/>
      </c>
      <c r="E33" s="58" t="str">
        <f>IF(Eksplikatsioon!F34=0,"",Eksplikatsioon!F34)</f>
        <v/>
      </c>
      <c r="F33" s="23" t="str">
        <f>IF(Eksplikatsioon!H34=0,"",Eksplikatsioon!H34)</f>
        <v/>
      </c>
      <c r="G33" s="23" t="str">
        <f>IF(Eksplikatsioon!J34=0,"",Eksplikatsioon!J34)</f>
        <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
      </c>
      <c r="B34" s="60" t="str">
        <f>IF(Eksplikatsioon!B35=0,"",Eksplikatsioon!B35)</f>
        <v/>
      </c>
      <c r="C34" s="23" t="str">
        <f>IF(Eksplikatsioon!C35=0,"",Eksplikatsioon!C35)</f>
        <v/>
      </c>
      <c r="D34" s="23" t="str">
        <f>IF(Eksplikatsioon!D35=0,"",Eksplikatsioon!D35)</f>
        <v/>
      </c>
      <c r="E34" s="58" t="str">
        <f>IF(Eksplikatsioon!F35=0,"",Eksplikatsioon!F35)</f>
        <v/>
      </c>
      <c r="F34" s="23" t="str">
        <f>IF(Eksplikatsioon!H35=0,"",Eksplikatsioon!H35)</f>
        <v/>
      </c>
      <c r="G34" s="23" t="str">
        <f>IF(Eksplikatsioon!J35=0,"",Eksplikatsioon!J35)</f>
        <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
      </c>
      <c r="B35" s="60" t="str">
        <f>IF(Eksplikatsioon!B36=0,"",Eksplikatsioon!B36)</f>
        <v/>
      </c>
      <c r="C35" s="23" t="str">
        <f>IF(Eksplikatsioon!C36=0,"",Eksplikatsioon!C36)</f>
        <v/>
      </c>
      <c r="D35" s="23" t="str">
        <f>IF(Eksplikatsioon!D36=0,"",Eksplikatsioon!D36)</f>
        <v/>
      </c>
      <c r="E35" s="58" t="str">
        <f>IF(Eksplikatsioon!F36=0,"",Eksplikatsioon!F36)</f>
        <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
      </c>
      <c r="B36" s="60" t="str">
        <f>IF(Eksplikatsioon!B37=0,"",Eksplikatsioon!B37)</f>
        <v/>
      </c>
      <c r="C36" s="23" t="str">
        <f>IF(Eksplikatsioon!C37=0,"",Eksplikatsioon!C37)</f>
        <v/>
      </c>
      <c r="D36" s="23" t="str">
        <f>IF(Eksplikatsioon!D37=0,"",Eksplikatsioon!D37)</f>
        <v/>
      </c>
      <c r="E36" s="58" t="str">
        <f>IF(Eksplikatsioon!F37=0,"",Eksplikatsioon!F37)</f>
        <v/>
      </c>
      <c r="F36" s="23" t="str">
        <f>IF(Eksplikatsioon!H37=0,"",Eksplikatsioon!H37)</f>
        <v/>
      </c>
      <c r="G36" s="23" t="str">
        <f>IF(Eksplikatsioon!J37=0,"",Eksplikatsioon!J37)</f>
        <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
      </c>
      <c r="B37" s="60" t="str">
        <f>IF(Eksplikatsioon!B38=0,"",Eksplikatsioon!B38)</f>
        <v/>
      </c>
      <c r="C37" s="23" t="str">
        <f>IF(Eksplikatsioon!C38=0,"",Eksplikatsioon!C38)</f>
        <v/>
      </c>
      <c r="D37" s="23" t="str">
        <f>IF(Eksplikatsioon!D38=0,"",Eksplikatsioon!D38)</f>
        <v/>
      </c>
      <c r="E37" s="58" t="str">
        <f>IF(Eksplikatsioon!F38=0,"",Eksplikatsioon!F38)</f>
        <v/>
      </c>
      <c r="F37" s="23" t="str">
        <f>IF(Eksplikatsioon!H38=0,"",Eksplikatsioon!H38)</f>
        <v/>
      </c>
      <c r="G37" s="23" t="str">
        <f>IF(Eksplikatsioon!J38=0,"",Eksplikatsioon!J38)</f>
        <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
      </c>
      <c r="B38" s="60" t="str">
        <f>IF(Eksplikatsioon!B39=0,"",Eksplikatsioon!B39)</f>
        <v/>
      </c>
      <c r="C38" s="23" t="str">
        <f>IF(Eksplikatsioon!C39=0,"",Eksplikatsioon!C39)</f>
        <v/>
      </c>
      <c r="D38" s="23" t="str">
        <f>IF(Eksplikatsioon!D39=0,"",Eksplikatsioon!D39)</f>
        <v/>
      </c>
      <c r="E38" s="58" t="str">
        <f>IF(Eksplikatsioon!F39=0,"",Eksplikatsioon!F39)</f>
        <v/>
      </c>
      <c r="F38" s="23" t="str">
        <f>IF(Eksplikatsioon!H39=0,"",Eksplikatsioon!H39)</f>
        <v/>
      </c>
      <c r="G38" s="23" t="str">
        <f>IF(Eksplikatsioon!J39=0,"",Eksplikatsioon!J39)</f>
        <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
      </c>
      <c r="B39" s="60" t="str">
        <f>IF(Eksplikatsioon!B40=0,"",Eksplikatsioon!B40)</f>
        <v/>
      </c>
      <c r="C39" s="23" t="str">
        <f>IF(Eksplikatsioon!C40=0,"",Eksplikatsioon!C40)</f>
        <v/>
      </c>
      <c r="D39" s="23" t="str">
        <f>IF(Eksplikatsioon!D40=0,"",Eksplikatsioon!D40)</f>
        <v/>
      </c>
      <c r="E39" s="58" t="str">
        <f>IF(Eksplikatsioon!F40=0,"",Eksplikatsioon!F40)</f>
        <v/>
      </c>
      <c r="F39" s="23" t="str">
        <f>IF(Eksplikatsioon!H40=0,"",Eksplikatsioon!H40)</f>
        <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
      </c>
      <c r="B40" s="60" t="str">
        <f>IF(Eksplikatsioon!B41=0,"",Eksplikatsioon!B41)</f>
        <v/>
      </c>
      <c r="C40" s="23" t="str">
        <f>IF(Eksplikatsioon!C41=0,"",Eksplikatsioon!C41)</f>
        <v/>
      </c>
      <c r="D40" s="23" t="str">
        <f>IF(Eksplikatsioon!D41=0,"",Eksplikatsioon!D41)</f>
        <v/>
      </c>
      <c r="E40" s="58" t="str">
        <f>IF(Eksplikatsioon!F41=0,"",Eksplikatsioon!F41)</f>
        <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
      </c>
      <c r="B41" s="60" t="str">
        <f>IF(Eksplikatsioon!B42=0,"",Eksplikatsioon!B42)</f>
        <v/>
      </c>
      <c r="C41" s="23" t="str">
        <f>IF(Eksplikatsioon!C42=0,"",Eksplikatsioon!C42)</f>
        <v/>
      </c>
      <c r="D41" s="23" t="str">
        <f>IF(Eksplikatsioon!D42=0,"",Eksplikatsioon!D42)</f>
        <v/>
      </c>
      <c r="E41" s="58" t="str">
        <f>IF(Eksplikatsioon!F42=0,"",Eksplikatsioon!F42)</f>
        <v/>
      </c>
      <c r="F41" s="23" t="str">
        <f>IF(Eksplikatsioon!H42=0,"",Eksplikatsioon!H42)</f>
        <v/>
      </c>
      <c r="G41" s="23" t="str">
        <f>IF(Eksplikatsioon!J42=0,"",Eksplikatsioon!J42)</f>
        <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
      </c>
      <c r="B42" s="60" t="str">
        <f>IF(Eksplikatsioon!B43=0,"",Eksplikatsioon!B43)</f>
        <v/>
      </c>
      <c r="C42" s="23" t="str">
        <f>IF(Eksplikatsioon!C43=0,"",Eksplikatsioon!C43)</f>
        <v/>
      </c>
      <c r="D42" s="23" t="str">
        <f>IF(Eksplikatsioon!D43=0,"",Eksplikatsioon!D43)</f>
        <v/>
      </c>
      <c r="E42" s="58" t="str">
        <f>IF(Eksplikatsioon!F43=0,"",Eksplikatsioon!F43)</f>
        <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
      </c>
      <c r="B43" s="60" t="str">
        <f>IF(Eksplikatsioon!B44=0,"",Eksplikatsioon!B44)</f>
        <v/>
      </c>
      <c r="C43" s="23" t="str">
        <f>IF(Eksplikatsioon!C44=0,"",Eksplikatsioon!C44)</f>
        <v/>
      </c>
      <c r="D43" s="23" t="str">
        <f>IF(Eksplikatsioon!D44=0,"",Eksplikatsioon!D44)</f>
        <v/>
      </c>
      <c r="E43" s="58" t="str">
        <f>IF(Eksplikatsioon!F44=0,"",Eksplikatsioon!F44)</f>
        <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
      </c>
      <c r="B44" s="60" t="str">
        <f>IF(Eksplikatsioon!B45=0,"",Eksplikatsioon!B45)</f>
        <v/>
      </c>
      <c r="C44" s="23" t="str">
        <f>IF(Eksplikatsioon!C45=0,"",Eksplikatsioon!C45)</f>
        <v/>
      </c>
      <c r="D44" s="23" t="str">
        <f>IF(Eksplikatsioon!D45=0,"",Eksplikatsioon!D45)</f>
        <v/>
      </c>
      <c r="E44" s="58" t="str">
        <f>IF(Eksplikatsioon!F45=0,"",Eksplikatsioon!F45)</f>
        <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
      </c>
      <c r="B45" s="60" t="str">
        <f>IF(Eksplikatsioon!B46=0,"",Eksplikatsioon!B46)</f>
        <v/>
      </c>
      <c r="C45" s="23" t="str">
        <f>IF(Eksplikatsioon!C46=0,"",Eksplikatsioon!C46)</f>
        <v/>
      </c>
      <c r="D45" s="23" t="str">
        <f>IF(Eksplikatsioon!D46=0,"",Eksplikatsioon!D46)</f>
        <v/>
      </c>
      <c r="E45" s="58" t="str">
        <f>IF(Eksplikatsioon!F46=0,"",Eksplikatsioon!F46)</f>
        <v/>
      </c>
      <c r="F45" s="23" t="str">
        <f>IF(Eksplikatsioon!H46=0,"",Eksplikatsioon!H46)</f>
        <v/>
      </c>
      <c r="G45" s="23" t="str">
        <f>IF(Eksplikatsioon!J46=0,"",Eksplikatsioon!J46)</f>
        <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
      </c>
      <c r="B46" s="60" t="str">
        <f>IF(Eksplikatsioon!B47=0,"",Eksplikatsioon!B47)</f>
        <v/>
      </c>
      <c r="C46" s="23" t="str">
        <f>IF(Eksplikatsioon!C47=0,"",Eksplikatsioon!C47)</f>
        <v/>
      </c>
      <c r="D46" s="23" t="str">
        <f>IF(Eksplikatsioon!D47=0,"",Eksplikatsioon!D47)</f>
        <v/>
      </c>
      <c r="E46" s="58" t="str">
        <f>IF(Eksplikatsioon!F47=0,"",Eksplikatsioon!F47)</f>
        <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
      </c>
      <c r="B47" s="60" t="str">
        <f>IF(Eksplikatsioon!B48=0,"",Eksplikatsioon!B48)</f>
        <v/>
      </c>
      <c r="C47" s="23" t="str">
        <f>IF(Eksplikatsioon!C48=0,"",Eksplikatsioon!C48)</f>
        <v/>
      </c>
      <c r="D47" s="23" t="str">
        <f>IF(Eksplikatsioon!D48=0,"",Eksplikatsioon!D48)</f>
        <v/>
      </c>
      <c r="E47" s="58" t="str">
        <f>IF(Eksplikatsioon!F48=0,"",Eksplikatsioon!F48)</f>
        <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
      </c>
      <c r="B48" s="60" t="str">
        <f>IF(Eksplikatsioon!B49=0,"",Eksplikatsioon!B49)</f>
        <v/>
      </c>
      <c r="C48" s="23" t="str">
        <f>IF(Eksplikatsioon!C49=0,"",Eksplikatsioon!C49)</f>
        <v/>
      </c>
      <c r="D48" s="23" t="str">
        <f>IF(Eksplikatsioon!D49=0,"",Eksplikatsioon!D49)</f>
        <v/>
      </c>
      <c r="E48" s="58" t="str">
        <f>IF(Eksplikatsioon!F49=0,"",Eksplikatsioon!F49)</f>
        <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
      </c>
      <c r="B49" s="60" t="str">
        <f>IF(Eksplikatsioon!B50=0,"",Eksplikatsioon!B50)</f>
        <v/>
      </c>
      <c r="C49" s="23" t="str">
        <f>IF(Eksplikatsioon!C50=0,"",Eksplikatsioon!C50)</f>
        <v/>
      </c>
      <c r="D49" s="23" t="str">
        <f>IF(Eksplikatsioon!D50=0,"",Eksplikatsioon!D50)</f>
        <v/>
      </c>
      <c r="E49" s="58" t="str">
        <f>IF(Eksplikatsioon!F50=0,"",Eksplikatsioon!F50)</f>
        <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
      </c>
      <c r="B50" s="60" t="str">
        <f>IF(Eksplikatsioon!B51=0,"",Eksplikatsioon!B51)</f>
        <v/>
      </c>
      <c r="C50" s="23" t="str">
        <f>IF(Eksplikatsioon!C51=0,"",Eksplikatsioon!C51)</f>
        <v/>
      </c>
      <c r="D50" s="23" t="str">
        <f>IF(Eksplikatsioon!D51=0,"",Eksplikatsioon!D51)</f>
        <v/>
      </c>
      <c r="E50" s="58" t="str">
        <f>IF(Eksplikatsioon!F51=0,"",Eksplikatsioon!F51)</f>
        <v/>
      </c>
      <c r="F50" s="23" t="str">
        <f>IF(Eksplikatsioon!H51=0,"",Eksplikatsioon!H51)</f>
        <v/>
      </c>
      <c r="G50" s="23" t="str">
        <f>IF(Eksplikatsioon!J51=0,"",Eksplikatsioon!J51)</f>
        <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
      </c>
      <c r="B51" s="60" t="str">
        <f>IF(Eksplikatsioon!B52=0,"",Eksplikatsioon!B52)</f>
        <v/>
      </c>
      <c r="C51" s="23" t="str">
        <f>IF(Eksplikatsioon!C52=0,"",Eksplikatsioon!C52)</f>
        <v/>
      </c>
      <c r="D51" s="23" t="str">
        <f>IF(Eksplikatsioon!D52=0,"",Eksplikatsioon!D52)</f>
        <v/>
      </c>
      <c r="E51" s="58" t="str">
        <f>IF(Eksplikatsioon!F52=0,"",Eksplikatsioon!F52)</f>
        <v/>
      </c>
      <c r="F51" s="23" t="str">
        <f>IF(Eksplikatsioon!H52=0,"",Eksplikatsioon!H52)</f>
        <v/>
      </c>
      <c r="G51" s="23" t="str">
        <f>IF(Eksplikatsioon!J52=0,"",Eksplikatsioon!J52)</f>
        <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
      </c>
      <c r="B52" s="60" t="str">
        <f>IF(Eksplikatsioon!B53=0,"",Eksplikatsioon!B53)</f>
        <v/>
      </c>
      <c r="C52" s="23" t="str">
        <f>IF(Eksplikatsioon!C53=0,"",Eksplikatsioon!C53)</f>
        <v/>
      </c>
      <c r="D52" s="23" t="str">
        <f>IF(Eksplikatsioon!D53=0,"",Eksplikatsioon!D53)</f>
        <v/>
      </c>
      <c r="E52" s="58" t="str">
        <f>IF(Eksplikatsioon!F53=0,"",Eksplikatsioon!F53)</f>
        <v/>
      </c>
      <c r="F52" s="23" t="str">
        <f>IF(Eksplikatsioon!H53=0,"",Eksplikatsioon!H53)</f>
        <v/>
      </c>
      <c r="G52" s="23" t="str">
        <f>IF(Eksplikatsioon!J53=0,"",Eksplikatsioon!J53)</f>
        <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
      </c>
      <c r="B53" s="60" t="str">
        <f>IF(Eksplikatsioon!B54=0,"",Eksplikatsioon!B54)</f>
        <v/>
      </c>
      <c r="C53" s="23" t="str">
        <f>IF(Eksplikatsioon!C54=0,"",Eksplikatsioon!C54)</f>
        <v/>
      </c>
      <c r="D53" s="23" t="str">
        <f>IF(Eksplikatsioon!D54=0,"",Eksplikatsioon!D54)</f>
        <v/>
      </c>
      <c r="E53" s="58" t="str">
        <f>IF(Eksplikatsioon!F54=0,"",Eksplikatsioon!F54)</f>
        <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
      </c>
      <c r="B54" s="60" t="str">
        <f>IF(Eksplikatsioon!B55=0,"",Eksplikatsioon!B55)</f>
        <v/>
      </c>
      <c r="C54" s="23" t="str">
        <f>IF(Eksplikatsioon!C55=0,"",Eksplikatsioon!C55)</f>
        <v/>
      </c>
      <c r="D54" s="23" t="str">
        <f>IF(Eksplikatsioon!D55=0,"",Eksplikatsioon!D55)</f>
        <v/>
      </c>
      <c r="E54" s="58" t="str">
        <f>IF(Eksplikatsioon!F55=0,"",Eksplikatsioon!F55)</f>
        <v/>
      </c>
      <c r="F54" s="23" t="str">
        <f>IF(Eksplikatsioon!H55=0,"",Eksplikatsioon!H55)</f>
        <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
      </c>
      <c r="B55" s="60" t="str">
        <f>IF(Eksplikatsioon!B56=0,"",Eksplikatsioon!B56)</f>
        <v/>
      </c>
      <c r="C55" s="23" t="str">
        <f>IF(Eksplikatsioon!C56=0,"",Eksplikatsioon!C56)</f>
        <v/>
      </c>
      <c r="D55" s="23" t="str">
        <f>IF(Eksplikatsioon!D56=0,"",Eksplikatsioon!D56)</f>
        <v/>
      </c>
      <c r="E55" s="58" t="str">
        <f>IF(Eksplikatsioon!F56=0,"",Eksplikatsioon!F56)</f>
        <v/>
      </c>
      <c r="F55" s="23" t="str">
        <f>IF(Eksplikatsioon!H56=0,"",Eksplikatsioon!H56)</f>
        <v/>
      </c>
      <c r="G55" s="23" t="str">
        <f>IF(Eksplikatsioon!J56=0,"",Eksplikatsioon!J56)</f>
        <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
      </c>
      <c r="B56" s="60" t="str">
        <f>IF(Eksplikatsioon!B57=0,"",Eksplikatsioon!B57)</f>
        <v/>
      </c>
      <c r="C56" s="23" t="str">
        <f>IF(Eksplikatsioon!C57=0,"",Eksplikatsioon!C57)</f>
        <v/>
      </c>
      <c r="D56" s="23" t="str">
        <f>IF(Eksplikatsioon!D57=0,"",Eksplikatsioon!D57)</f>
        <v/>
      </c>
      <c r="E56" s="58" t="str">
        <f>IF(Eksplikatsioon!F57=0,"",Eksplikatsioon!F57)</f>
        <v/>
      </c>
      <c r="F56" s="23" t="str">
        <f>IF(Eksplikatsioon!H57=0,"",Eksplikatsioon!H57)</f>
        <v/>
      </c>
      <c r="G56" s="23" t="str">
        <f>IF(Eksplikatsioon!J57=0,"",Eksplikatsioon!J57)</f>
        <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
      </c>
      <c r="B57" s="60" t="str">
        <f>IF(Eksplikatsioon!B58=0,"",Eksplikatsioon!B58)</f>
        <v/>
      </c>
      <c r="C57" s="23" t="str">
        <f>IF(Eksplikatsioon!C58=0,"",Eksplikatsioon!C58)</f>
        <v/>
      </c>
      <c r="D57" s="23" t="str">
        <f>IF(Eksplikatsioon!D58=0,"",Eksplikatsioon!D58)</f>
        <v/>
      </c>
      <c r="E57" s="58" t="str">
        <f>IF(Eksplikatsioon!F58=0,"",Eksplikatsioon!F58)</f>
        <v/>
      </c>
      <c r="F57" s="23" t="str">
        <f>IF(Eksplikatsioon!H58=0,"",Eksplikatsioon!H58)</f>
        <v/>
      </c>
      <c r="G57" s="23" t="str">
        <f>IF(Eksplikatsioon!J58=0,"",Eksplikatsioon!J58)</f>
        <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
      </c>
      <c r="B58" s="60" t="str">
        <f>IF(Eksplikatsioon!B59=0,"",Eksplikatsioon!B59)</f>
        <v/>
      </c>
      <c r="C58" s="23" t="str">
        <f>IF(Eksplikatsioon!C59=0,"",Eksplikatsioon!C59)</f>
        <v/>
      </c>
      <c r="D58" s="23" t="str">
        <f>IF(Eksplikatsioon!D59=0,"",Eksplikatsioon!D59)</f>
        <v/>
      </c>
      <c r="E58" s="58" t="str">
        <f>IF(Eksplikatsioon!F59=0,"",Eksplikatsioon!F59)</f>
        <v/>
      </c>
      <c r="F58" s="23" t="str">
        <f>IF(Eksplikatsioon!H59=0,"",Eksplikatsioon!H59)</f>
        <v/>
      </c>
      <c r="G58" s="23" t="str">
        <f>IF(Eksplikatsioon!J59=0,"",Eksplikatsioon!J59)</f>
        <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
      </c>
      <c r="B59" s="60" t="str">
        <f>IF(Eksplikatsioon!B60=0,"",Eksplikatsioon!B60)</f>
        <v/>
      </c>
      <c r="C59" s="23" t="str">
        <f>IF(Eksplikatsioon!C60=0,"",Eksplikatsioon!C60)</f>
        <v/>
      </c>
      <c r="D59" s="23" t="str">
        <f>IF(Eksplikatsioon!D60=0,"",Eksplikatsioon!D60)</f>
        <v/>
      </c>
      <c r="E59" s="58" t="str">
        <f>IF(Eksplikatsioon!F60=0,"",Eksplikatsioon!F60)</f>
        <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f3Oh4INLNAEplgXh1qBmn7QZ/k8zmExYqkFIMNBOKALD8HoNSnKoxCG6PHIXkKSjnu1YDgIkQQN9B0BwIRqqwA==" saltValue="OjXgKjFBFjZeVE2VyZVuGw=="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5" sqref="B15"/>
    </sheetView>
  </sheetViews>
  <sheetFormatPr defaultColWidth="9.140625" defaultRowHeight="14.45"/>
  <cols>
    <col min="1" max="1" width="37" style="11" bestFit="1" customWidth="1"/>
    <col min="2" max="2" width="56.42578125" style="12" customWidth="1"/>
    <col min="3" max="16384" width="9.140625" style="9"/>
  </cols>
  <sheetData>
    <row r="1" spans="1:3">
      <c r="A1" s="8" t="s">
        <v>12</v>
      </c>
      <c r="B1" s="49" t="s">
        <v>13</v>
      </c>
    </row>
    <row r="2" spans="1:3">
      <c r="A2" s="8" t="s">
        <v>14</v>
      </c>
      <c r="B2" s="49" t="s">
        <v>15</v>
      </c>
    </row>
    <row r="3" spans="1:3">
      <c r="A3" s="8" t="s">
        <v>16</v>
      </c>
      <c r="B3" s="49" t="s">
        <v>17</v>
      </c>
    </row>
    <row r="4" spans="1:3">
      <c r="A4" s="8" t="s">
        <v>18</v>
      </c>
      <c r="B4" s="65"/>
    </row>
    <row r="5" spans="1:3">
      <c r="A5" s="8" t="s">
        <v>19</v>
      </c>
      <c r="B5" s="49" t="s">
        <v>20</v>
      </c>
    </row>
    <row r="6" spans="1:3">
      <c r="A6" s="8" t="s">
        <v>21</v>
      </c>
      <c r="B6" s="49" t="s">
        <v>22</v>
      </c>
    </row>
    <row r="7" spans="1:3">
      <c r="A7" s="8" t="s">
        <v>23</v>
      </c>
      <c r="B7" s="50">
        <v>43382</v>
      </c>
      <c r="C7" s="26"/>
    </row>
    <row r="11" spans="1:3">
      <c r="A11" s="10" t="s">
        <v>24</v>
      </c>
      <c r="B11" s="10" t="s">
        <v>25</v>
      </c>
      <c r="C11" s="11"/>
    </row>
    <row r="12" spans="1:3" ht="16.5">
      <c r="A12" s="11" t="s">
        <v>26</v>
      </c>
      <c r="B12" s="51">
        <f>Eksplikatsioon_summad!B4</f>
        <v>177.8</v>
      </c>
      <c r="C12" s="11"/>
    </row>
    <row r="13" spans="1:3" ht="16.5">
      <c r="A13" s="11" t="s">
        <v>27</v>
      </c>
      <c r="B13" s="51">
        <f>Eksplikatsioon_summad!B5</f>
        <v>132.30000000000001</v>
      </c>
      <c r="C13" s="11"/>
    </row>
    <row r="14" spans="1:3" ht="16.5">
      <c r="A14" s="11" t="s">
        <v>28</v>
      </c>
      <c r="B14" s="51">
        <f>Eksplikatsioon_summad!B6</f>
        <v>130.89999999999998</v>
      </c>
      <c r="C14" s="11"/>
    </row>
    <row r="15" spans="1:3" ht="16.5">
      <c r="A15" s="11" t="s">
        <v>29</v>
      </c>
      <c r="B15" s="51">
        <f>Eksplikatsioon_summad!B7</f>
        <v>128.30000000000001</v>
      </c>
      <c r="C15" s="11"/>
    </row>
    <row r="16" spans="1:3" ht="16.5">
      <c r="A16" s="11" t="s">
        <v>30</v>
      </c>
      <c r="B16" s="54">
        <f>Eksplikatsioon_summad!B8</f>
        <v>142.69999999999999</v>
      </c>
    </row>
    <row r="17" spans="1:2" ht="16.5">
      <c r="A17" s="11" t="s">
        <v>31</v>
      </c>
      <c r="B17" s="54">
        <f>Eksplikatsioon_summad!B9</f>
        <v>177.8</v>
      </c>
    </row>
    <row r="18" spans="1:2" ht="16.5">
      <c r="A18" s="48" t="s">
        <v>32</v>
      </c>
      <c r="B18" s="54">
        <f>Eksplikatsioon_summad!B10</f>
        <v>667.1</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4.4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14</v>
      </c>
      <c r="B1" s="55" t="str">
        <f>IF('Hoone üldandmed'!B2="","",'Hoone üldandmed'!B2)</f>
        <v>Tatari 39, Kesklinna linnaosa, Tallinn,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33</v>
      </c>
    </row>
    <row r="3" spans="1:31">
      <c r="A3" s="10" t="s">
        <v>34</v>
      </c>
    </row>
    <row r="4" spans="1:31">
      <c r="A4" s="21" t="s">
        <v>35</v>
      </c>
      <c r="B4" s="56">
        <v>177.8</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36</v>
      </c>
      <c r="B5" s="51">
        <f>SUMIF(A:A,"Korruse netopind (KNP):",B:B)</f>
        <v>132.30000000000001</v>
      </c>
    </row>
    <row r="6" spans="1:31">
      <c r="A6" s="21" t="s">
        <v>37</v>
      </c>
      <c r="B6" s="51">
        <f>SUMIF(A:A,"Korruse suletud netopind (KSNP):",B:B)</f>
        <v>130.89999999999998</v>
      </c>
    </row>
    <row r="7" spans="1:31">
      <c r="A7" s="21" t="s">
        <v>38</v>
      </c>
      <c r="B7" s="51">
        <f>SUMIF(A:A,"Korruse üüritav pind (KÜP):",B:B)</f>
        <v>128.30000000000001</v>
      </c>
    </row>
    <row r="8" spans="1:31">
      <c r="A8" s="21" t="s">
        <v>39</v>
      </c>
      <c r="B8" s="51">
        <f>SUMIF(A:A,"Korruse kasulik pind (KKP):",B:B)</f>
        <v>142.69999999999999</v>
      </c>
    </row>
    <row r="9" spans="1:31">
      <c r="A9" s="21" t="s">
        <v>40</v>
      </c>
      <c r="B9" s="51">
        <f>SUMIF(A:A,"Korruse brutopind (KBP):",B:B)</f>
        <v>177.8</v>
      </c>
    </row>
    <row r="10" spans="1:31">
      <c r="A10" s="21" t="s">
        <v>41</v>
      </c>
      <c r="B10" s="56">
        <v>667.1</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1. Korrus</v>
      </c>
      <c r="AC13" s="23">
        <f>IFERROR(IF(FIND(".",A13)=3,LEFT(A13,2),LEFT(A13,1))*1,"")</f>
        <v>1</v>
      </c>
      <c r="AE13" s="20"/>
    </row>
    <row r="14" spans="1:31">
      <c r="A14" s="21" t="str">
        <f>IF(A13="","",Tabelid!D2)</f>
        <v>Korruse üüritav pind (KÜP):</v>
      </c>
      <c r="B14" s="51">
        <f>IF(A14="","",SUMIFS(Eksplikatsioon!F:F,Eksplikatsioon!A:A,AC14,Eksplikatsioon!C:C,Tabelid!E2))</f>
        <v>128.30000000000001</v>
      </c>
      <c r="AC14" s="23">
        <f>AC13</f>
        <v>1</v>
      </c>
    </row>
    <row r="15" spans="1:31">
      <c r="A15" s="21" t="str">
        <f>IF(A14="","",Tabelid!D3)</f>
        <v>Korruse vertikaalsete ühendusteede pind (KÜTP):</v>
      </c>
      <c r="B15" s="51">
        <f>IF(A15="","",SUMIFS(Eksplikatsioon!F:F,Eksplikatsioon!A:A,AC15,Eksplikatsioon!C:C,Tabelid!E3))</f>
        <v>0</v>
      </c>
      <c r="D15" s="41"/>
      <c r="AC15" s="23">
        <f t="shared" ref="AC15:AC22" si="0">AC14</f>
        <v>1</v>
      </c>
    </row>
    <row r="16" spans="1:31">
      <c r="A16" s="21" t="str">
        <f>IF(A15="","",Tabelid!D4)</f>
        <v>Korruse tehnopind (KTRP):</v>
      </c>
      <c r="B16" s="51">
        <f>IF(A16="","",SUMIFS(Eksplikatsioon!F:F,Eksplikatsioon!A:A,AC16,Eksplikatsioon!C:C,Tabelid!E4))</f>
        <v>4</v>
      </c>
      <c r="D16" s="41"/>
      <c r="AC16" s="23">
        <f t="shared" si="0"/>
        <v>1</v>
      </c>
    </row>
    <row r="17" spans="1:29">
      <c r="A17" s="21" t="str">
        <f>IF(A16="","",Tabelid!D5)</f>
        <v>Korruse netopind (KNP):</v>
      </c>
      <c r="B17" s="51">
        <f>IF(A17="","",SUM(B14:B16)+B22)</f>
        <v>132.30000000000001</v>
      </c>
      <c r="D17" s="41"/>
      <c r="E17" s="28"/>
      <c r="AC17" s="23">
        <f t="shared" si="0"/>
        <v>1</v>
      </c>
    </row>
    <row r="18" spans="1:29">
      <c r="A18" s="21" t="str">
        <f>IF(A17="","",Tabelid!D6)</f>
        <v>Korruse suletud netopind (KSNP):</v>
      </c>
      <c r="B18" s="51">
        <f>IF(A18="","",SUMIFS(Eksplikatsioon!G:G,Eksplikatsioon!A:A,AC18))</f>
        <v>130.89999999999998</v>
      </c>
      <c r="D18" s="41"/>
      <c r="AC18" s="23">
        <f>AC17</f>
        <v>1</v>
      </c>
    </row>
    <row r="19" spans="1:29">
      <c r="A19" s="21" t="str">
        <f>IF(A17="","",Tabelid!D7)</f>
        <v>Korruse kasulik pind (KKP):</v>
      </c>
      <c r="B19" s="56">
        <v>142.69999999999999</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c r="A20" s="21" t="str">
        <f>IF(A19="","",Tabelid!D8)</f>
        <v>Korruse brutopind (KBP):</v>
      </c>
      <c r="B20" s="56">
        <v>177.8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c r="A21" s="21" t="str">
        <f>IF(A20="","",Tabelid!D9)</f>
        <v>Korruse avatud netopind (KANP):</v>
      </c>
      <c r="B21" s="51">
        <f>IF(A21="","",SUMIFS(Eksplikatsioon!F:F,Eksplikatsioon!A:A,AC21,Eksplikatsioon!C:C,Tabelid!E9))</f>
        <v>0</v>
      </c>
      <c r="D21" s="41"/>
      <c r="AC21" s="23">
        <f t="shared" si="0"/>
        <v>1</v>
      </c>
    </row>
    <row r="22" spans="1:29">
      <c r="A22" s="21" t="str">
        <f>IF(A21="","",Tabelid!D10)</f>
        <v>Korruse passiivne vakantsus (KPV):</v>
      </c>
      <c r="B22" s="51">
        <f>IF(A22="","",SUMIFS(Eksplikatsioon!F:F,Eksplikatsioon!A:A,AC22,Eksplikatsioon!C:C,Tabelid!E10))</f>
        <v>0</v>
      </c>
      <c r="D22" s="41"/>
      <c r="AC22" s="23">
        <f t="shared" si="0"/>
        <v>1</v>
      </c>
    </row>
    <row r="23" spans="1:29">
      <c r="A23" s="10" t="str">
        <f>IF(COUNTIF(Tabelid!G:G,TRUE)/10-Tabelid!H11&gt;0,MIN(Tabelid!F:F)+Tabelid!H11&amp;"."&amp;" Korrus","")</f>
        <v/>
      </c>
      <c r="D23" s="41"/>
      <c r="AC23" s="23" t="str">
        <f>IFERROR(IF(FIND(".",A23)=3,LEFT(A23,2),LEFT(A23,1))*1,"")</f>
        <v/>
      </c>
    </row>
    <row r="24" spans="1:29">
      <c r="A24" s="21" t="str">
        <f>IF(A23="","",Tabelid!D12)</f>
        <v/>
      </c>
      <c r="B24" s="51" t="str">
        <f>IF(A24="","",SUMIFS(Eksplikatsioon!F:F,Eksplikatsioon!A:A,AC24,Eksplikatsioon!C:C,Tabelid!E12))</f>
        <v/>
      </c>
      <c r="D24" s="41"/>
      <c r="AC24" s="23" t="str">
        <f>AC23</f>
        <v/>
      </c>
    </row>
    <row r="25" spans="1:29">
      <c r="A25" s="21" t="str">
        <f>IF(A24="","",Tabelid!D13)</f>
        <v/>
      </c>
      <c r="B25" s="51" t="str">
        <f>IF(A25="","",SUMIFS(Eksplikatsioon!F:F,Eksplikatsioon!A:A,AC25,Eksplikatsioon!C:C,Tabelid!E13))</f>
        <v/>
      </c>
      <c r="D25" s="41"/>
      <c r="AC25" s="23" t="str">
        <f t="shared" ref="AC25:AC32" si="1">AC24</f>
        <v/>
      </c>
    </row>
    <row r="26" spans="1:29">
      <c r="A26" s="21" t="str">
        <f>IF(A25="","",Tabelid!D14)</f>
        <v/>
      </c>
      <c r="B26" s="51" t="str">
        <f>IF(A26="","",SUMIFS(Eksplikatsioon!F:F,Eksplikatsioon!A:A,AC26,Eksplikatsioon!C:C,Tabelid!E14))</f>
        <v/>
      </c>
      <c r="D26" s="41"/>
      <c r="AC26" s="23" t="str">
        <f t="shared" si="1"/>
        <v/>
      </c>
    </row>
    <row r="27" spans="1:29">
      <c r="A27" s="21" t="str">
        <f>IF(A26="","",Tabelid!D15)</f>
        <v/>
      </c>
      <c r="B27" s="51" t="str">
        <f>IF(A27="","",SUM(B24:B26)+B32)</f>
        <v/>
      </c>
      <c r="D27" s="41"/>
      <c r="AC27" s="23" t="str">
        <f t="shared" si="1"/>
        <v/>
      </c>
    </row>
    <row r="28" spans="1:29">
      <c r="A28" s="21" t="str">
        <f>IF(A27="","",Tabelid!D16)</f>
        <v/>
      </c>
      <c r="B28" s="51" t="str">
        <f>IF(A28="","",SUMIFS(Eksplikatsioon!G:G,Eksplikatsioon!A:A,AC28))</f>
        <v/>
      </c>
      <c r="D28" s="41"/>
      <c r="AC28" s="23" t="str">
        <f>AC27</f>
        <v/>
      </c>
    </row>
    <row r="29" spans="1:29">
      <c r="A29" s="21" t="str">
        <f>IF(A27="","",Tabelid!D17)</f>
        <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t="str">
        <f>AC27</f>
        <v/>
      </c>
    </row>
    <row r="30" spans="1:29">
      <c r="A30" s="21" t="str">
        <f>IF(A29="","",Tabelid!D18)</f>
        <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t="str">
        <f t="shared" si="1"/>
        <v/>
      </c>
    </row>
    <row r="31" spans="1:29">
      <c r="A31" s="21" t="str">
        <f>IF(A30="","",Tabelid!D19)</f>
        <v/>
      </c>
      <c r="B31" s="51" t="str">
        <f>IF(A31="","",SUMIFS(Eksplikatsioon!F:F,Eksplikatsioon!A:A,AC31,Eksplikatsioon!C:C,Tabelid!E19))</f>
        <v/>
      </c>
      <c r="AC31" s="23" t="str">
        <f t="shared" si="1"/>
        <v/>
      </c>
    </row>
    <row r="32" spans="1:29">
      <c r="A32" s="21" t="str">
        <f>IF(A31="","",Tabelid!D20)</f>
        <v/>
      </c>
      <c r="B32" s="51" t="str">
        <f>IF(A32="","",SUMIFS(Eksplikatsioon!F:F,Eksplikatsioon!A:A,AC32,Eksplikatsioon!C:C,Tabelid!E20))</f>
        <v/>
      </c>
      <c r="AC32" s="23" t="str">
        <f t="shared" si="1"/>
        <v/>
      </c>
    </row>
    <row r="33" spans="1:29">
      <c r="A33" s="10" t="str">
        <f>IF(COUNTIF(Tabelid!G:G,TRUE)/10-Tabelid!H21&gt;0,MIN(Tabelid!F:F)+Tabelid!H21&amp;"."&amp;" Korrus","")</f>
        <v/>
      </c>
      <c r="AC33" s="23" t="str">
        <f>IFERROR(IF(FIND(".",A33)=3,LEFT(A33,2),LEFT(A33,1))*1,"")</f>
        <v/>
      </c>
    </row>
    <row r="34" spans="1:29">
      <c r="A34" s="21" t="str">
        <f>IF(A33="","",Tabelid!D22)</f>
        <v/>
      </c>
      <c r="B34" s="51" t="str">
        <f>IF(A34="","",SUMIFS(Eksplikatsioon!F:F,Eksplikatsioon!A:A,AC34,Eksplikatsioon!C:C,Tabelid!E22))</f>
        <v/>
      </c>
      <c r="AC34" s="23" t="str">
        <f>AC33</f>
        <v/>
      </c>
    </row>
    <row r="35" spans="1:29">
      <c r="A35" s="21" t="str">
        <f>IF(A34="","",Tabelid!D23)</f>
        <v/>
      </c>
      <c r="B35" s="51" t="str">
        <f>IF(A35="","",SUMIFS(Eksplikatsioon!F:F,Eksplikatsioon!A:A,AC35,Eksplikatsioon!C:C,Tabelid!E23))</f>
        <v/>
      </c>
      <c r="AC35" s="23" t="str">
        <f t="shared" ref="AC35:AC42" si="2">AC34</f>
        <v/>
      </c>
    </row>
    <row r="36" spans="1:29">
      <c r="A36" s="21" t="str">
        <f>IF(A35="","",Tabelid!D24)</f>
        <v/>
      </c>
      <c r="B36" s="51" t="str">
        <f>IF(A36="","",SUMIFS(Eksplikatsioon!F:F,Eksplikatsioon!A:A,AC36,Eksplikatsioon!C:C,Tabelid!E24))</f>
        <v/>
      </c>
      <c r="AC36" s="23" t="str">
        <f t="shared" si="2"/>
        <v/>
      </c>
    </row>
    <row r="37" spans="1:29">
      <c r="A37" s="21" t="str">
        <f>IF(A36="","",Tabelid!D25)</f>
        <v/>
      </c>
      <c r="B37" s="51" t="str">
        <f>IF(A37="","",SUM(B34:B36)+B42)</f>
        <v/>
      </c>
      <c r="AC37" s="23" t="str">
        <f t="shared" si="2"/>
        <v/>
      </c>
    </row>
    <row r="38" spans="1:29">
      <c r="A38" s="21" t="str">
        <f>IF(A37="","",Tabelid!D26)</f>
        <v/>
      </c>
      <c r="B38" s="51" t="str">
        <f>IF(A38="","",SUMIFS(Eksplikatsioon!G:G,Eksplikatsioon!A:A,AC38))</f>
        <v/>
      </c>
      <c r="AC38" s="23" t="str">
        <f>AC37</f>
        <v/>
      </c>
    </row>
    <row r="39" spans="1:29">
      <c r="A39" s="21" t="str">
        <f>IF(A37="","",Tabelid!D27)</f>
        <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t="str">
        <f>AC37</f>
        <v/>
      </c>
    </row>
    <row r="40" spans="1:29">
      <c r="A40" s="21" t="str">
        <f>IF(A39="","",Tabelid!D28)</f>
        <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t="str">
        <f t="shared" si="2"/>
        <v/>
      </c>
    </row>
    <row r="41" spans="1:29">
      <c r="A41" s="21" t="str">
        <f>IF(A40="","",Tabelid!D29)</f>
        <v/>
      </c>
      <c r="B41" s="51" t="str">
        <f>IF(A41="","",SUMIFS(Eksplikatsioon!F:F,Eksplikatsioon!A:A,AC41,Eksplikatsioon!C:C,Tabelid!E29))</f>
        <v/>
      </c>
      <c r="AC41" s="23" t="str">
        <f t="shared" si="2"/>
        <v/>
      </c>
    </row>
    <row r="42" spans="1:29">
      <c r="A42" s="21" t="str">
        <f>IF(A41="","",Tabelid!D30)</f>
        <v/>
      </c>
      <c r="B42" s="51" t="str">
        <f>IF(A42="","",SUMIFS(Eksplikatsioon!F:F,Eksplikatsioon!A:A,AC42,Eksplikatsioon!C:C,Tabelid!E30))</f>
        <v/>
      </c>
      <c r="AC42" s="23" t="str">
        <f t="shared" si="2"/>
        <v/>
      </c>
    </row>
    <row r="43" spans="1:29">
      <c r="A43" s="10" t="str">
        <f>IF(COUNTIF(Tabelid!G:G,TRUE)/10-Tabelid!H31&gt;0,MIN(Tabelid!F:F)+Tabelid!H31&amp;"."&amp;" Korrus","")</f>
        <v/>
      </c>
      <c r="AC43" s="23" t="str">
        <f>IFERROR(IF(FIND(".",A43)=3,LEFT(A43,2),LEFT(A43,1))*1,"")</f>
        <v/>
      </c>
    </row>
    <row r="44" spans="1:29">
      <c r="A44" s="21" t="str">
        <f>IF(A43="","",Tabelid!D32)</f>
        <v/>
      </c>
      <c r="B44" s="51" t="str">
        <f>IF(A44="","",SUMIFS(Eksplikatsioon!F:F,Eksplikatsioon!A:A,AC44,Eksplikatsioon!C:C,Tabelid!E32))</f>
        <v/>
      </c>
      <c r="AC44" s="23" t="str">
        <f>AC43</f>
        <v/>
      </c>
    </row>
    <row r="45" spans="1:29">
      <c r="A45" s="21" t="str">
        <f>IF(A44="","",Tabelid!D33)</f>
        <v/>
      </c>
      <c r="B45" s="51" t="str">
        <f>IF(A45="","",SUMIFS(Eksplikatsioon!F:F,Eksplikatsioon!A:A,AC45,Eksplikatsioon!C:C,Tabelid!E33))</f>
        <v/>
      </c>
      <c r="AC45" s="23" t="str">
        <f t="shared" ref="AC45:AC52" si="3">AC44</f>
        <v/>
      </c>
    </row>
    <row r="46" spans="1:29">
      <c r="A46" s="21" t="str">
        <f>IF(A45="","",Tabelid!D34)</f>
        <v/>
      </c>
      <c r="B46" s="51" t="str">
        <f>IF(A46="","",SUMIFS(Eksplikatsioon!F:F,Eksplikatsioon!A:A,AC46,Eksplikatsioon!C:C,Tabelid!E34))</f>
        <v/>
      </c>
      <c r="AC46" s="23" t="str">
        <f t="shared" si="3"/>
        <v/>
      </c>
    </row>
    <row r="47" spans="1:29">
      <c r="A47" s="21" t="str">
        <f>IF(A46="","",Tabelid!D35)</f>
        <v/>
      </c>
      <c r="B47" s="51" t="str">
        <f>IF(A47="","",SUM(B44:B46)+B52)</f>
        <v/>
      </c>
      <c r="AC47" s="23" t="str">
        <f t="shared" si="3"/>
        <v/>
      </c>
    </row>
    <row r="48" spans="1:29">
      <c r="A48" s="21" t="str">
        <f>IF(A47="","",Tabelid!D36)</f>
        <v/>
      </c>
      <c r="B48" s="51" t="str">
        <f>IF(A48="","",SUMIFS(Eksplikatsioon!G:G,Eksplikatsioon!A:A,AC48))</f>
        <v/>
      </c>
      <c r="AC48" s="23" t="str">
        <f>AC47</f>
        <v/>
      </c>
    </row>
    <row r="49" spans="1:29">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c r="A51" s="21" t="str">
        <f>IF(A50="","",Tabelid!D39)</f>
        <v/>
      </c>
      <c r="B51" s="51" t="str">
        <f>IF(A51="","",SUMIFS(Eksplikatsioon!F:F,Eksplikatsioon!A:A,AC51,Eksplikatsioon!C:C,Tabelid!E39))</f>
        <v/>
      </c>
      <c r="AC51" s="23" t="str">
        <f t="shared" si="3"/>
        <v/>
      </c>
    </row>
    <row r="52" spans="1:29">
      <c r="A52" s="21" t="str">
        <f>IF(A51="","",Tabelid!D40)</f>
        <v/>
      </c>
      <c r="B52" s="51" t="str">
        <f>IF(A52="","",SUMIFS(Eksplikatsioon!F:F,Eksplikatsioon!A:A,AC52,Eksplikatsioon!C:C,Tabelid!E40))</f>
        <v/>
      </c>
      <c r="AC52" s="23" t="str">
        <f t="shared" si="3"/>
        <v/>
      </c>
    </row>
    <row r="53" spans="1:29">
      <c r="A53" s="10" t="str">
        <f>IF(COUNTIF(Tabelid!G:G,TRUE)/10-Tabelid!H41&gt;0,MIN(Tabelid!F:F)+Tabelid!H41&amp;"."&amp;" Korrus","")</f>
        <v/>
      </c>
      <c r="AC53" s="23" t="str">
        <f>IFERROR(IF(FIND(".",A53)=3,LEFT(A53,2),LEFT(A53,1))*1,"")</f>
        <v/>
      </c>
    </row>
    <row r="54" spans="1:29">
      <c r="A54" s="21" t="str">
        <f>IF(A53="","",Tabelid!D42)</f>
        <v/>
      </c>
      <c r="B54" s="51" t="str">
        <f>IF(A54="","",SUMIFS(Eksplikatsioon!F:F,Eksplikatsioon!A:A,AC54,Eksplikatsioon!C:C,Tabelid!E42))</f>
        <v/>
      </c>
      <c r="AC54" s="23" t="str">
        <f>AC53</f>
        <v/>
      </c>
    </row>
    <row r="55" spans="1:29">
      <c r="A55" s="21" t="str">
        <f>IF(A54="","",Tabelid!D43)</f>
        <v/>
      </c>
      <c r="B55" s="51" t="str">
        <f>IF(A55="","",SUMIFS(Eksplikatsioon!F:F,Eksplikatsioon!A:A,AC55,Eksplikatsioon!C:C,Tabelid!E43))</f>
        <v/>
      </c>
      <c r="AC55" s="23" t="str">
        <f t="shared" ref="AC55:AC62" si="4">AC54</f>
        <v/>
      </c>
    </row>
    <row r="56" spans="1:29">
      <c r="A56" s="21" t="str">
        <f>IF(A55="","",Tabelid!D44)</f>
        <v/>
      </c>
      <c r="B56" s="51" t="str">
        <f>IF(A56="","",SUMIFS(Eksplikatsioon!F:F,Eksplikatsioon!A:A,AC56,Eksplikatsioon!C:C,Tabelid!E44))</f>
        <v/>
      </c>
      <c r="AC56" s="23" t="str">
        <f t="shared" si="4"/>
        <v/>
      </c>
    </row>
    <row r="57" spans="1:29">
      <c r="A57" s="21" t="str">
        <f>IF(A56="","",Tabelid!D45)</f>
        <v/>
      </c>
      <c r="B57" s="51" t="str">
        <f>IF(A57="","",SUM(B54:B56)+B62)</f>
        <v/>
      </c>
      <c r="AC57" s="23" t="str">
        <f t="shared" si="4"/>
        <v/>
      </c>
    </row>
    <row r="58" spans="1:29">
      <c r="A58" s="21" t="str">
        <f>IF(A57="","",Tabelid!D46)</f>
        <v/>
      </c>
      <c r="B58" s="51" t="str">
        <f>IF(A58="","",SUMIFS(Eksplikatsioon!G:G,Eksplikatsioon!A:A,AC58))</f>
        <v/>
      </c>
      <c r="AC58" s="23" t="str">
        <f>AC57</f>
        <v/>
      </c>
    </row>
    <row r="59" spans="1:29">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c r="A61" s="21" t="str">
        <f>IF(A60="","",Tabelid!D49)</f>
        <v/>
      </c>
      <c r="B61" s="51" t="str">
        <f>IF(A61="","",SUMIFS(Eksplikatsioon!F:F,Eksplikatsioon!A:A,AC61,Eksplikatsioon!C:C,Tabelid!E49))</f>
        <v/>
      </c>
      <c r="AC61" s="23" t="str">
        <f t="shared" si="4"/>
        <v/>
      </c>
    </row>
    <row r="62" spans="1:29">
      <c r="A62" s="21" t="str">
        <f>IF(A61="","",Tabelid!D50)</f>
        <v/>
      </c>
      <c r="B62" s="51" t="str">
        <f>IF(A62="","",SUMIFS(Eksplikatsioon!F:F,Eksplikatsioon!A:A,AC62,Eksplikatsioon!C:C,Tabelid!E50))</f>
        <v/>
      </c>
      <c r="AC62" s="23" t="str">
        <f t="shared" si="4"/>
        <v/>
      </c>
    </row>
    <row r="63" spans="1:29">
      <c r="A63" s="10" t="str">
        <f>IF(COUNTIF(Tabelid!G:G,TRUE)/10-Tabelid!H51&gt;0,MIN(Tabelid!F:F)+Tabelid!H51&amp;"."&amp;" Korrus","")</f>
        <v/>
      </c>
      <c r="AC63" s="23" t="str">
        <f>IFERROR(IF(FIND(".",A63)=3,LEFT(A63,2),LEFT(A63,1))*1,"")</f>
        <v/>
      </c>
    </row>
    <row r="64" spans="1:29">
      <c r="A64" s="21" t="str">
        <f>IF(A63="","",Tabelid!D52)</f>
        <v/>
      </c>
      <c r="B64" s="51" t="str">
        <f>IF(A64="","",SUMIFS(Eksplikatsioon!F:F,Eksplikatsioon!A:A,AC64,Eksplikatsioon!C:C,Tabelid!E52))</f>
        <v/>
      </c>
      <c r="AC64" s="23" t="str">
        <f>AC63</f>
        <v/>
      </c>
    </row>
    <row r="65" spans="1:29">
      <c r="A65" s="21" t="str">
        <f>IF(A64="","",Tabelid!D53)</f>
        <v/>
      </c>
      <c r="B65" s="51" t="str">
        <f>IF(A65="","",SUMIFS(Eksplikatsioon!F:F,Eksplikatsioon!A:A,AC65,Eksplikatsioon!C:C,Tabelid!E53))</f>
        <v/>
      </c>
      <c r="AC65" s="23" t="str">
        <f t="shared" ref="AC65:AC72" si="5">AC64</f>
        <v/>
      </c>
    </row>
    <row r="66" spans="1:29">
      <c r="A66" s="21" t="str">
        <f>IF(A65="","",Tabelid!D54)</f>
        <v/>
      </c>
      <c r="B66" s="51" t="str">
        <f>IF(A66="","",SUMIFS(Eksplikatsioon!F:F,Eksplikatsioon!A:A,AC66,Eksplikatsioon!C:C,Tabelid!E54))</f>
        <v/>
      </c>
      <c r="AC66" s="23" t="str">
        <f t="shared" si="5"/>
        <v/>
      </c>
    </row>
    <row r="67" spans="1:29">
      <c r="A67" s="21" t="str">
        <f>IF(A66="","",Tabelid!D55)</f>
        <v/>
      </c>
      <c r="B67" s="51" t="str">
        <f>IF(A67="","",SUM(B64:B66)+B72)</f>
        <v/>
      </c>
      <c r="AC67" s="23" t="str">
        <f t="shared" si="5"/>
        <v/>
      </c>
    </row>
    <row r="68" spans="1:29">
      <c r="A68" s="21" t="str">
        <f>IF(A67="","",Tabelid!D56)</f>
        <v/>
      </c>
      <c r="B68" s="51" t="str">
        <f>IF(A68="","",SUMIFS(Eksplikatsioon!G:G,Eksplikatsioon!A:A,AC68))</f>
        <v/>
      </c>
      <c r="AC68" s="23" t="str">
        <f>AC67</f>
        <v/>
      </c>
    </row>
    <row r="69" spans="1:29">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c r="A71" s="21" t="str">
        <f>IF(A70="","",Tabelid!D59)</f>
        <v/>
      </c>
      <c r="B71" s="51" t="str">
        <f>IF(A71="","",SUMIFS(Eksplikatsioon!F:F,Eksplikatsioon!A:A,AC71,Eksplikatsioon!C:C,Tabelid!E59))</f>
        <v/>
      </c>
      <c r="AC71" s="23" t="str">
        <f t="shared" si="5"/>
        <v/>
      </c>
    </row>
    <row r="72" spans="1:29">
      <c r="A72" s="21" t="str">
        <f>IF(A71="","",Tabelid!D60)</f>
        <v/>
      </c>
      <c r="B72" s="51" t="str">
        <f>IF(A72="","",SUMIFS(Eksplikatsioon!F:F,Eksplikatsioon!A:A,AC72,Eksplikatsioon!C:C,Tabelid!E60))</f>
        <v/>
      </c>
      <c r="AC72" s="23" t="str">
        <f t="shared" si="5"/>
        <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topLeftCell="C1" zoomScale="70" zoomScaleNormal="70" workbookViewId="0">
      <pane ySplit="3" topLeftCell="A4" activePane="bottomLeft" state="frozen"/>
      <selection pane="bottomLeft" activeCell="J18" sqref="J18"/>
    </sheetView>
  </sheetViews>
  <sheetFormatPr defaultColWidth="9.140625" defaultRowHeight="14.4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14</v>
      </c>
      <c r="B1" s="13" t="str">
        <f>IF('Hoone üldandmed'!B2="","",'Hoone üldandmed'!B2)</f>
        <v>Tatari 39, Kesklinna linnaosa, Tallinn, Harju maakond</v>
      </c>
      <c r="H1" s="35"/>
    </row>
    <row r="2" spans="1:37">
      <c r="O2" s="33" t="s">
        <v>42</v>
      </c>
      <c r="P2" s="33"/>
      <c r="Q2" s="33"/>
      <c r="R2" s="33"/>
      <c r="S2" s="33"/>
      <c r="T2" s="33"/>
      <c r="U2" s="33"/>
      <c r="V2" s="33"/>
      <c r="W2" s="33"/>
      <c r="X2" s="33"/>
      <c r="Y2" s="33"/>
      <c r="Z2" s="33"/>
      <c r="AA2" s="33"/>
      <c r="AB2" s="33"/>
      <c r="AC2" s="33"/>
      <c r="AD2" s="33"/>
      <c r="AE2" s="33"/>
      <c r="AF2" s="33"/>
      <c r="AG2" s="33"/>
    </row>
    <row r="3" spans="1:37" ht="43.5" customHeight="1">
      <c r="A3" s="16" t="s">
        <v>43</v>
      </c>
      <c r="B3" s="17" t="s">
        <v>44</v>
      </c>
      <c r="C3" s="16" t="s">
        <v>45</v>
      </c>
      <c r="D3" s="16" t="s">
        <v>46</v>
      </c>
      <c r="E3" s="16" t="s">
        <v>47</v>
      </c>
      <c r="F3" s="52" t="s">
        <v>48</v>
      </c>
      <c r="G3" s="52" t="s">
        <v>49</v>
      </c>
      <c r="H3" s="16" t="s">
        <v>50</v>
      </c>
      <c r="I3" s="16" t="s">
        <v>51</v>
      </c>
      <c r="J3" s="66" t="s">
        <v>52</v>
      </c>
      <c r="K3" s="16" t="s">
        <v>2</v>
      </c>
      <c r="L3" s="16" t="s">
        <v>3</v>
      </c>
      <c r="M3" s="16" t="s">
        <v>53</v>
      </c>
      <c r="N3" s="16"/>
      <c r="O3" s="30" t="str">
        <f ca="1">IF(INDIRECT("'Lepingu lisa'!R"&amp;COLUMN()-10&amp;"C49",FALSE)="","",INDIRECT("'Lepingu lisa'!R"&amp;COLUMN()-12&amp;"C49",FALSE))</f>
        <v>Konkurentsiamet</v>
      </c>
      <c r="P3" s="30" t="str">
        <f t="shared" ref="P3:AG3" ca="1" si="0">IF(INDIRECT("'Lepingu lisa'!R"&amp;COLUMN()-10&amp;"C49",FALSE)="","",INDIRECT("'Lepingu lisa'!R"&amp;COLUMN()-12&amp;"C49",FALSE))</f>
        <v>Aktiivne vakantsus</v>
      </c>
      <c r="Q3" s="30" t="str">
        <f t="shared" ca="1" si="0"/>
        <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17</v>
      </c>
      <c r="B4" s="19">
        <v>101</v>
      </c>
      <c r="C4" s="18" t="s">
        <v>54</v>
      </c>
      <c r="D4" s="18" t="s">
        <v>55</v>
      </c>
      <c r="E4" s="18" t="s">
        <v>56</v>
      </c>
      <c r="F4" s="53">
        <v>81.8</v>
      </c>
      <c r="G4" s="53">
        <v>81.8</v>
      </c>
      <c r="H4" s="18"/>
      <c r="I4" s="11" t="str">
        <f>LEFT(Tabel1[[#This Row],[Ruumi tüüp (TALO Tüüpruumide nimestik)]],2)</f>
        <v>55</v>
      </c>
      <c r="J4" s="22" t="s">
        <v>4</v>
      </c>
      <c r="K4" s="18" t="s">
        <v>10</v>
      </c>
      <c r="L4" s="11" t="str">
        <f>IFERROR(VLOOKUP(Tabel1[[#This Row],[Üürnik]],'Lepingu lisa'!$AW$3:$AX$22,2,FALSE),"")</f>
        <v>TATARIMH_01</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c r="A5" s="18" t="s">
        <v>17</v>
      </c>
      <c r="B5" s="19">
        <v>103</v>
      </c>
      <c r="C5" s="18" t="s">
        <v>54</v>
      </c>
      <c r="D5" s="18" t="s">
        <v>57</v>
      </c>
      <c r="E5" s="18" t="s">
        <v>58</v>
      </c>
      <c r="F5" s="53">
        <v>1.4</v>
      </c>
      <c r="G5" s="53">
        <v>1.3</v>
      </c>
      <c r="H5" s="18"/>
      <c r="I5" s="11" t="str">
        <f>LEFT(Tabel1[[#This Row],[Ruumi tüüp (TALO Tüüpruumide nimestik)]],2)</f>
        <v>83</v>
      </c>
      <c r="J5" s="22" t="s">
        <v>4</v>
      </c>
      <c r="K5" s="18" t="s">
        <v>59</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c r="A6" s="18" t="s">
        <v>17</v>
      </c>
      <c r="B6" s="19">
        <v>104</v>
      </c>
      <c r="C6" s="18" t="s">
        <v>54</v>
      </c>
      <c r="D6" s="18" t="s">
        <v>60</v>
      </c>
      <c r="E6" s="18" t="s">
        <v>61</v>
      </c>
      <c r="F6" s="53">
        <v>3.6</v>
      </c>
      <c r="G6" s="53">
        <v>3.4</v>
      </c>
      <c r="H6" s="18"/>
      <c r="I6" s="11" t="str">
        <f>LEFT(Tabel1[[#This Row],[Ruumi tüüp (TALO Tüüpruumide nimestik)]],2)</f>
        <v>91</v>
      </c>
      <c r="J6" s="22" t="s">
        <v>4</v>
      </c>
      <c r="K6" s="18" t="s">
        <v>59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c r="A7" s="18" t="s">
        <v>17</v>
      </c>
      <c r="B7" s="19">
        <v>105</v>
      </c>
      <c r="C7" s="18" t="s">
        <v>54</v>
      </c>
      <c r="D7" s="18" t="s">
        <v>62</v>
      </c>
      <c r="E7" s="18" t="s">
        <v>63</v>
      </c>
      <c r="F7" s="53">
        <v>15.4</v>
      </c>
      <c r="G7" s="53">
        <v>15</v>
      </c>
      <c r="H7" s="18"/>
      <c r="I7" s="11" t="str">
        <f>LEFT(Tabel1[[#This Row],[Ruumi tüüp (TALO Tüüpruumide nimestik)]],2)</f>
        <v>52</v>
      </c>
      <c r="J7" s="22" t="s">
        <v>4</v>
      </c>
      <c r="K7" s="18" t="s">
        <v>59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c r="A8" s="18" t="s">
        <v>17</v>
      </c>
      <c r="B8" s="19">
        <v>106</v>
      </c>
      <c r="C8" s="18" t="s">
        <v>64</v>
      </c>
      <c r="D8" s="18" t="s">
        <v>65</v>
      </c>
      <c r="E8" s="18" t="s">
        <v>66</v>
      </c>
      <c r="F8" s="53">
        <v>4</v>
      </c>
      <c r="G8" s="53">
        <v>3.7</v>
      </c>
      <c r="H8" s="18"/>
      <c r="I8" s="11" t="str">
        <f>LEFT(Tabel1[[#This Row],[Ruumi tüüp (TALO Tüüpruumide nimestik)]],2)</f>
        <v>94</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c r="A9" s="18" t="s">
        <v>17</v>
      </c>
      <c r="B9" s="19">
        <v>107</v>
      </c>
      <c r="C9" s="18" t="s">
        <v>54</v>
      </c>
      <c r="D9" s="18" t="s">
        <v>67</v>
      </c>
      <c r="E9" s="18" t="s">
        <v>68</v>
      </c>
      <c r="F9" s="53">
        <v>3.4</v>
      </c>
      <c r="G9" s="53">
        <v>3.1</v>
      </c>
      <c r="H9" s="18"/>
      <c r="I9" s="11" t="str">
        <f>LEFT(Tabel1[[#This Row],[Ruumi tüüp (TALO Tüüpruumide nimestik)]],2)</f>
        <v>72</v>
      </c>
      <c r="J9" s="22" t="s">
        <v>4</v>
      </c>
      <c r="K9" s="18" t="s">
        <v>59</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c r="A10" s="18" t="s">
        <v>17</v>
      </c>
      <c r="B10" s="19">
        <v>108</v>
      </c>
      <c r="C10" s="18" t="s">
        <v>54</v>
      </c>
      <c r="D10" s="18" t="s">
        <v>69</v>
      </c>
      <c r="E10" s="18" t="s">
        <v>70</v>
      </c>
      <c r="F10" s="53">
        <v>13.2</v>
      </c>
      <c r="G10" s="53">
        <v>13.1</v>
      </c>
      <c r="H10" s="18"/>
      <c r="I10" s="11" t="str">
        <f>LEFT(Tabel1[[#This Row],[Ruumi tüüp (TALO Tüüpruumide nimestik)]],2)</f>
        <v>21</v>
      </c>
      <c r="J10" s="22" t="s">
        <v>4</v>
      </c>
      <c r="K10" s="18" t="s">
        <v>59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c r="A11" s="18" t="s">
        <v>17</v>
      </c>
      <c r="B11" s="19" t="s">
        <v>71</v>
      </c>
      <c r="C11" s="18" t="s">
        <v>54</v>
      </c>
      <c r="D11" s="18" t="s">
        <v>69</v>
      </c>
      <c r="E11" s="18" t="s">
        <v>70</v>
      </c>
      <c r="F11" s="53">
        <v>8.3000000000000007</v>
      </c>
      <c r="G11" s="53">
        <v>8.3000000000000007</v>
      </c>
      <c r="H11" s="18"/>
      <c r="I11" s="11" t="str">
        <f>LEFT(Tabel1[[#This Row],[Ruumi tüüp (TALO Tüüpruumide nimestik)]],2)</f>
        <v>21</v>
      </c>
      <c r="J11" s="22" t="s">
        <v>4</v>
      </c>
      <c r="K11" s="18" t="s">
        <v>59</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c r="A12" s="18" t="s">
        <v>17</v>
      </c>
      <c r="B12" s="19">
        <v>110</v>
      </c>
      <c r="C12" s="18" t="s">
        <v>54</v>
      </c>
      <c r="D12" s="18" t="s">
        <v>72</v>
      </c>
      <c r="E12" s="18" t="s">
        <v>73</v>
      </c>
      <c r="F12" s="53">
        <v>1.2</v>
      </c>
      <c r="G12" s="53">
        <v>1.2</v>
      </c>
      <c r="H12" s="18"/>
      <c r="I12" s="11" t="str">
        <f>LEFT(Tabel1[[#This Row],[Ruumi tüüp (TALO Tüüpruumide nimestik)]],2)</f>
        <v>73</v>
      </c>
      <c r="J12" s="22" t="s">
        <v>4</v>
      </c>
      <c r="K12" s="18" t="s">
        <v>59</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c r="A13" s="18"/>
      <c r="B13" s="19"/>
      <c r="C13" s="18"/>
      <c r="D13" s="18"/>
      <c r="E13" s="18"/>
      <c r="F13" s="53"/>
      <c r="G13" s="53"/>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c r="A14" s="18"/>
      <c r="B14" s="19"/>
      <c r="C14" s="18"/>
      <c r="D14" s="18"/>
      <c r="E14" s="18"/>
      <c r="F14" s="53"/>
      <c r="G14" s="53"/>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c r="A15" s="18"/>
      <c r="B15" s="19"/>
      <c r="C15" s="18"/>
      <c r="D15" s="18"/>
      <c r="E15" s="18"/>
      <c r="F15" s="53"/>
      <c r="G15" s="53"/>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c r="A16" s="18"/>
      <c r="B16" s="19"/>
      <c r="C16" s="18"/>
      <c r="D16" s="18"/>
      <c r="E16" s="18"/>
      <c r="F16" s="53"/>
      <c r="G16" s="53"/>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c r="A17" s="18"/>
      <c r="B17" s="19"/>
      <c r="C17" s="18"/>
      <c r="D17" s="18"/>
      <c r="E17" s="18"/>
      <c r="F17" s="53"/>
      <c r="G17" s="53"/>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c r="A18" s="18"/>
      <c r="B18" s="19"/>
      <c r="C18" s="18"/>
      <c r="D18" s="18"/>
      <c r="E18" s="18"/>
      <c r="F18" s="53"/>
      <c r="G18" s="53"/>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c r="A19" s="18"/>
      <c r="B19" s="19"/>
      <c r="C19" s="18"/>
      <c r="D19" s="18"/>
      <c r="E19" s="18"/>
      <c r="F19" s="53"/>
      <c r="G19" s="53"/>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c r="A20" s="18"/>
      <c r="B20" s="19"/>
      <c r="C20" s="18"/>
      <c r="D20" s="18"/>
      <c r="E20" s="18"/>
      <c r="F20" s="53"/>
      <c r="G20" s="53"/>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c r="A21" s="18"/>
      <c r="B21" s="19"/>
      <c r="C21" s="18"/>
      <c r="D21" s="18"/>
      <c r="E21" s="18"/>
      <c r="F21" s="53"/>
      <c r="G21" s="53"/>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4"/>
      <c r="P21" s="34"/>
      <c r="Q21" s="34"/>
      <c r="R21" s="34"/>
      <c r="S21" s="34"/>
      <c r="T21" s="34"/>
      <c r="U21" s="34"/>
      <c r="V21" s="34"/>
      <c r="W21" s="34"/>
      <c r="X21" s="34"/>
      <c r="Y21" s="34"/>
      <c r="Z21" s="34"/>
      <c r="AA21" s="34"/>
      <c r="AB21" s="34"/>
      <c r="AC21" s="34"/>
      <c r="AD21" s="34"/>
      <c r="AE21" s="34"/>
      <c r="AF21" s="34"/>
      <c r="AG21" s="34"/>
    </row>
    <row r="22" spans="1:33">
      <c r="A22" s="18"/>
      <c r="B22" s="19"/>
      <c r="C22" s="18"/>
      <c r="D22" s="18"/>
      <c r="E22" s="18"/>
      <c r="F22" s="53"/>
      <c r="G22" s="53"/>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c r="A23" s="18"/>
      <c r="B23" s="19"/>
      <c r="C23" s="18"/>
      <c r="D23" s="18"/>
      <c r="E23" s="18"/>
      <c r="F23" s="53"/>
      <c r="G23" s="53"/>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c r="A24" s="18"/>
      <c r="B24" s="19"/>
      <c r="C24" s="18"/>
      <c r="D24" s="18"/>
      <c r="E24" s="18"/>
      <c r="F24" s="53"/>
      <c r="G24" s="53"/>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c r="A25" s="18"/>
      <c r="B25" s="19"/>
      <c r="C25" s="18"/>
      <c r="D25" s="18"/>
      <c r="E25" s="18"/>
      <c r="F25" s="53"/>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c r="A26" s="18"/>
      <c r="B26" s="19"/>
      <c r="C26" s="18"/>
      <c r="D26" s="18"/>
      <c r="E26" s="18"/>
      <c r="F26" s="53"/>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c r="A27" s="18"/>
      <c r="B27" s="19"/>
      <c r="C27" s="18"/>
      <c r="D27" s="18"/>
      <c r="E27" s="18"/>
      <c r="F27" s="53"/>
      <c r="G27" s="53"/>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c r="A28" s="18"/>
      <c r="B28" s="19"/>
      <c r="C28" s="18"/>
      <c r="D28" s="18"/>
      <c r="E28" s="18"/>
      <c r="F28" s="53"/>
      <c r="G28" s="53"/>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c r="A29" s="18"/>
      <c r="B29" s="19"/>
      <c r="C29" s="18"/>
      <c r="D29" s="18"/>
      <c r="E29" s="18"/>
      <c r="F29" s="53"/>
      <c r="G29" s="53"/>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c r="A30" s="18"/>
      <c r="B30" s="19"/>
      <c r="C30" s="18"/>
      <c r="D30" s="18"/>
      <c r="E30" s="18"/>
      <c r="F30" s="53"/>
      <c r="G30" s="53"/>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c r="A31" s="18"/>
      <c r="B31" s="19"/>
      <c r="C31" s="18"/>
      <c r="D31" s="18"/>
      <c r="E31" s="18"/>
      <c r="F31" s="53"/>
      <c r="G31" s="53"/>
      <c r="H31" s="18"/>
      <c r="I31" s="11" t="str">
        <f>LEFT(Tabel1[[#This Row],[Ruumi tüüp (TALO Tüüpruumide nimestik)]],2)</f>
        <v/>
      </c>
      <c r="J31" s="22"/>
      <c r="K31" s="18"/>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c r="A32" s="18"/>
      <c r="B32" s="19"/>
      <c r="C32" s="18"/>
      <c r="D32" s="18"/>
      <c r="E32" s="18"/>
      <c r="F32" s="53"/>
      <c r="G32" s="53"/>
      <c r="H32" s="18"/>
      <c r="I32" s="11" t="str">
        <f>LEFT(Tabel1[[#This Row],[Ruumi tüüp (TALO Tüüpruumide nimestik)]],2)</f>
        <v/>
      </c>
      <c r="J32" s="22"/>
      <c r="K32" s="18"/>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c r="A33" s="18"/>
      <c r="B33" s="19"/>
      <c r="C33" s="18"/>
      <c r="D33" s="18"/>
      <c r="E33" s="18"/>
      <c r="F33" s="53"/>
      <c r="G33" s="53"/>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c r="A34" s="18"/>
      <c r="B34" s="19"/>
      <c r="C34" s="18"/>
      <c r="D34" s="18"/>
      <c r="E34" s="18"/>
      <c r="F34" s="53"/>
      <c r="G34" s="53"/>
      <c r="H34" s="18"/>
      <c r="I34" s="11" t="str">
        <f>LEFT(Tabel1[[#This Row],[Ruumi tüüp (TALO Tüüpruumide nimestik)]],2)</f>
        <v/>
      </c>
      <c r="J34" s="22"/>
      <c r="K34" s="18"/>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c r="A35" s="18"/>
      <c r="B35" s="19"/>
      <c r="C35" s="18"/>
      <c r="D35" s="18"/>
      <c r="E35" s="18"/>
      <c r="F35" s="53"/>
      <c r="G35" s="53"/>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c r="A36" s="18"/>
      <c r="B36" s="19"/>
      <c r="C36" s="18"/>
      <c r="D36" s="18"/>
      <c r="E36" s="18"/>
      <c r="F36" s="53"/>
      <c r="G36" s="53"/>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c r="A37" s="18"/>
      <c r="B37" s="19"/>
      <c r="C37" s="18"/>
      <c r="D37" s="18"/>
      <c r="E37" s="18"/>
      <c r="F37" s="53"/>
      <c r="G37" s="53"/>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c r="A38" s="18"/>
      <c r="B38" s="19"/>
      <c r="C38" s="18"/>
      <c r="D38" s="18"/>
      <c r="E38" s="18"/>
      <c r="F38" s="53"/>
      <c r="G38" s="53"/>
      <c r="H38" s="18"/>
      <c r="I38" s="11" t="str">
        <f>LEFT(Tabel1[[#This Row],[Ruumi tüüp (TALO Tüüpruumide nimestik)]],2)</f>
        <v/>
      </c>
      <c r="J38" s="22"/>
      <c r="K38" s="18"/>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c r="A39" s="18"/>
      <c r="B39" s="19"/>
      <c r="C39" s="18"/>
      <c r="D39" s="18"/>
      <c r="E39" s="18"/>
      <c r="F39" s="53"/>
      <c r="G39" s="53"/>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c r="A40" s="18"/>
      <c r="B40" s="19"/>
      <c r="C40" s="18"/>
      <c r="D40" s="18"/>
      <c r="E40" s="18"/>
      <c r="F40" s="53"/>
      <c r="G40" s="53"/>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c r="A41" s="18"/>
      <c r="B41" s="19"/>
      <c r="C41" s="18"/>
      <c r="D41" s="18"/>
      <c r="E41" s="18"/>
      <c r="F41" s="53"/>
      <c r="G41" s="53"/>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c r="A42" s="18"/>
      <c r="B42" s="19"/>
      <c r="C42" s="18"/>
      <c r="D42" s="18"/>
      <c r="E42" s="18"/>
      <c r="F42" s="53"/>
      <c r="G42" s="53"/>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c r="A43" s="18"/>
      <c r="B43" s="19"/>
      <c r="C43" s="18"/>
      <c r="D43" s="18"/>
      <c r="E43" s="18"/>
      <c r="F43" s="53"/>
      <c r="G43" s="53"/>
      <c r="H43" s="18"/>
      <c r="I43" s="11" t="str">
        <f>LEFT(Tabel1[[#This Row],[Ruumi tüüp (TALO Tüüpruumide nimestik)]],2)</f>
        <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c r="A44" s="18"/>
      <c r="B44" s="19"/>
      <c r="C44" s="18"/>
      <c r="D44" s="18"/>
      <c r="E44" s="18"/>
      <c r="F44" s="53"/>
      <c r="G44" s="53"/>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c r="A45" s="18"/>
      <c r="B45" s="19"/>
      <c r="C45" s="18"/>
      <c r="D45" s="18"/>
      <c r="E45" s="18"/>
      <c r="F45" s="53"/>
      <c r="G45" s="53"/>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c r="A46" s="18"/>
      <c r="B46" s="19"/>
      <c r="C46" s="18"/>
      <c r="D46" s="18"/>
      <c r="E46" s="18"/>
      <c r="F46" s="53"/>
      <c r="G46" s="53"/>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c r="A47" s="18"/>
      <c r="B47" s="19"/>
      <c r="C47" s="18"/>
      <c r="D47" s="18"/>
      <c r="E47" s="18"/>
      <c r="F47" s="53"/>
      <c r="G47" s="53"/>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c r="A48" s="18"/>
      <c r="B48" s="19"/>
      <c r="C48" s="18"/>
      <c r="D48" s="18"/>
      <c r="E48" s="18"/>
      <c r="F48" s="53"/>
      <c r="G48" s="53"/>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c r="A49" s="18"/>
      <c r="B49" s="19"/>
      <c r="C49" s="18"/>
      <c r="D49" s="18"/>
      <c r="E49" s="18"/>
      <c r="F49" s="53"/>
      <c r="G49" s="53"/>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c r="A50" s="18"/>
      <c r="B50" s="19"/>
      <c r="C50" s="18"/>
      <c r="D50" s="18"/>
      <c r="E50" s="18"/>
      <c r="F50" s="53"/>
      <c r="G50" s="53"/>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c r="A51" s="18"/>
      <c r="B51" s="19"/>
      <c r="C51" s="18"/>
      <c r="D51" s="18"/>
      <c r="E51" s="18"/>
      <c r="F51" s="53"/>
      <c r="G51" s="53"/>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c r="A52" s="18"/>
      <c r="B52" s="19"/>
      <c r="C52" s="18"/>
      <c r="D52" s="18"/>
      <c r="E52" s="18"/>
      <c r="F52" s="53"/>
      <c r="G52" s="53"/>
      <c r="H52" s="18"/>
      <c r="I52" s="11" t="str">
        <f>LEFT(Tabel1[[#This Row],[Ruumi tüüp (TALO Tüüpruumide nimestik)]],2)</f>
        <v/>
      </c>
      <c r="J52" s="22"/>
      <c r="K52" s="18"/>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c r="A53" s="18"/>
      <c r="B53" s="19"/>
      <c r="C53" s="18"/>
      <c r="D53" s="18"/>
      <c r="E53" s="18"/>
      <c r="F53" s="53"/>
      <c r="G53" s="53"/>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c r="A54" s="18"/>
      <c r="B54" s="19"/>
      <c r="C54" s="18"/>
      <c r="D54" s="18"/>
      <c r="E54" s="18"/>
      <c r="F54" s="53"/>
      <c r="G54" s="53"/>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c r="A55" s="18"/>
      <c r="B55" s="19"/>
      <c r="C55" s="18"/>
      <c r="D55" s="18"/>
      <c r="E55" s="18"/>
      <c r="F55" s="53"/>
      <c r="G55" s="53"/>
      <c r="H55" s="18"/>
      <c r="I55" s="11" t="str">
        <f>LEFT(Tabel1[[#This Row],[Ruumi tüüp (TALO Tüüpruumide nimestik)]],2)</f>
        <v/>
      </c>
      <c r="J55" s="22"/>
      <c r="K55" s="18"/>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c r="A56" s="18"/>
      <c r="B56" s="19"/>
      <c r="C56" s="18"/>
      <c r="D56" s="18"/>
      <c r="E56" s="18"/>
      <c r="F56" s="53"/>
      <c r="G56" s="53"/>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c r="A57" s="18"/>
      <c r="B57" s="19"/>
      <c r="C57" s="18"/>
      <c r="D57" s="18"/>
      <c r="E57" s="18"/>
      <c r="F57" s="53"/>
      <c r="G57" s="53"/>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c r="A58" s="18"/>
      <c r="B58" s="19"/>
      <c r="C58" s="18"/>
      <c r="D58" s="18"/>
      <c r="E58" s="18"/>
      <c r="F58" s="53"/>
      <c r="G58" s="53"/>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c r="A59" s="18"/>
      <c r="B59" s="19"/>
      <c r="C59" s="18"/>
      <c r="D59" s="18"/>
      <c r="E59" s="18"/>
      <c r="F59" s="53"/>
      <c r="G59" s="53"/>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c r="A60" s="18"/>
      <c r="B60" s="19"/>
      <c r="C60" s="18"/>
      <c r="D60" s="18"/>
      <c r="E60" s="18"/>
      <c r="F60" s="53"/>
      <c r="G60" s="53"/>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66"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1"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8"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5"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2"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1"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3"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29"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8"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0"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6"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5"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7"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3"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2"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4"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0"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19"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1"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7"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6"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8"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4"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1"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8"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7"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9"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5"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2"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5"/>
  <cols>
    <col min="1" max="1" width="42.7109375" style="1" customWidth="1"/>
    <col min="2" max="2" width="62.85546875" style="1" customWidth="1"/>
    <col min="3" max="3" width="34.5703125" bestFit="1" customWidth="1"/>
    <col min="4" max="4" width="74.5703125" bestFit="1" customWidth="1"/>
  </cols>
  <sheetData>
    <row r="1" spans="1:4">
      <c r="A1" s="43" t="s">
        <v>46</v>
      </c>
      <c r="B1" s="44" t="s">
        <v>74</v>
      </c>
      <c r="C1" s="44" t="s">
        <v>75</v>
      </c>
      <c r="D1" s="44" t="s">
        <v>76</v>
      </c>
    </row>
    <row r="2" spans="1:4">
      <c r="A2" s="45" t="s">
        <v>77</v>
      </c>
      <c r="B2" s="45" t="s">
        <v>78</v>
      </c>
      <c r="C2" s="45" t="s">
        <v>79</v>
      </c>
      <c r="D2" s="45" t="str">
        <f>C2&amp;A2&amp;B2</f>
        <v>KORRUSE AVATUD NETOPINDRõdu98 Välisruumid</v>
      </c>
    </row>
    <row r="3" spans="1:4">
      <c r="A3" s="45" t="s">
        <v>80</v>
      </c>
      <c r="B3" s="45" t="s">
        <v>78</v>
      </c>
      <c r="C3" s="45" t="s">
        <v>79</v>
      </c>
      <c r="D3" s="45" t="str">
        <f t="shared" ref="D3:D66" si="0">C3&amp;A3&amp;B3</f>
        <v>KORRUSE AVATUD NETOPINDTerrass98 Välisruumid</v>
      </c>
    </row>
    <row r="4" spans="1:4">
      <c r="A4" s="45" t="s">
        <v>81</v>
      </c>
      <c r="B4" s="45" t="s">
        <v>78</v>
      </c>
      <c r="C4" s="45" t="s">
        <v>79</v>
      </c>
      <c r="D4" s="45" t="str">
        <f t="shared" si="0"/>
        <v>KORRUSE AVATUD NETOPINDVarjualune98 Välisruumid</v>
      </c>
    </row>
    <row r="5" spans="1:4">
      <c r="A5" s="45" t="s">
        <v>82</v>
      </c>
      <c r="B5" s="45" t="s">
        <v>83</v>
      </c>
      <c r="C5" s="45" t="s">
        <v>64</v>
      </c>
      <c r="D5" s="45" t="str">
        <f t="shared" si="0"/>
        <v>TEHNOPINDAlajaam/Trafo/Jaotla97 Elektrotehnilised ruumid</v>
      </c>
    </row>
    <row r="6" spans="1:4">
      <c r="A6" s="45" t="s">
        <v>84</v>
      </c>
      <c r="B6" s="45" t="s">
        <v>66</v>
      </c>
      <c r="C6" s="45" t="s">
        <v>64</v>
      </c>
      <c r="D6" s="45" t="str">
        <f t="shared" si="0"/>
        <v>TEHNOPINDBasseini tehniline ruum94 Kütte- ja veehooldusruumid</v>
      </c>
    </row>
    <row r="7" spans="1:4">
      <c r="A7" s="45" t="s">
        <v>65</v>
      </c>
      <c r="B7" s="45" t="s">
        <v>66</v>
      </c>
      <c r="C7" s="45" t="s">
        <v>64</v>
      </c>
      <c r="D7" s="45" t="str">
        <f t="shared" si="0"/>
        <v>TEHNOPINDBoileriruum94 Kütte- ja veehooldusruumid</v>
      </c>
    </row>
    <row r="8" spans="1:4">
      <c r="A8" s="45" t="s">
        <v>85</v>
      </c>
      <c r="B8" s="45" t="s">
        <v>83</v>
      </c>
      <c r="C8" s="45" t="s">
        <v>64</v>
      </c>
      <c r="D8" s="45" t="str">
        <f t="shared" si="0"/>
        <v>TEHNOPINDElektrikilp97 Elektrotehnilised ruumid</v>
      </c>
    </row>
    <row r="9" spans="1:4">
      <c r="A9" s="45" t="s">
        <v>86</v>
      </c>
      <c r="B9" s="45" t="s">
        <v>66</v>
      </c>
      <c r="C9" s="45" t="s">
        <v>64</v>
      </c>
      <c r="D9" s="45" t="str">
        <f t="shared" si="0"/>
        <v>TEHNOPINDGaasiruum94 Kütte- ja veehooldusruumid</v>
      </c>
    </row>
    <row r="10" spans="1:4">
      <c r="A10" s="45" t="s">
        <v>87</v>
      </c>
      <c r="B10" s="45" t="s">
        <v>83</v>
      </c>
      <c r="C10" s="45" t="s">
        <v>64</v>
      </c>
      <c r="D10" s="45" t="str">
        <f t="shared" si="0"/>
        <v>TEHNOPINDGeneraatoriruum97 Elektrotehnilised ruumid</v>
      </c>
    </row>
    <row r="11" spans="1:4">
      <c r="A11" s="45" t="s">
        <v>88</v>
      </c>
      <c r="B11" s="45" t="s">
        <v>89</v>
      </c>
      <c r="C11" s="45" t="s">
        <v>64</v>
      </c>
      <c r="D11" s="45" t="str">
        <f t="shared" si="0"/>
        <v>TEHNOPINDHoolderuum99 Liigitamata liiklus- ja tehnoruumid</v>
      </c>
    </row>
    <row r="12" spans="1:4">
      <c r="A12" s="45" t="s">
        <v>90</v>
      </c>
      <c r="B12" s="45" t="s">
        <v>66</v>
      </c>
      <c r="C12" s="45" t="s">
        <v>64</v>
      </c>
      <c r="D12" s="45" t="str">
        <f t="shared" si="0"/>
        <v>TEHNOPINDJahutusruum94 Kütte- ja veehooldusruumid</v>
      </c>
    </row>
    <row r="13" spans="1:4">
      <c r="A13" s="45" t="s">
        <v>91</v>
      </c>
      <c r="B13" s="45" t="s">
        <v>66</v>
      </c>
      <c r="C13" s="45" t="s">
        <v>64</v>
      </c>
      <c r="D13" s="45" t="str">
        <f t="shared" si="0"/>
        <v>TEHNOPINDKatlaruum94 Kütte- ja veehooldusruumid</v>
      </c>
    </row>
    <row r="14" spans="1:4">
      <c r="A14" s="45" t="s">
        <v>92</v>
      </c>
      <c r="B14" s="45" t="s">
        <v>89</v>
      </c>
      <c r="C14" s="45" t="s">
        <v>64</v>
      </c>
      <c r="D14" s="45" t="str">
        <f t="shared" si="0"/>
        <v>TEHNOPINDKütusehoidla99 Liigitamata liiklus- ja tehnoruumid</v>
      </c>
    </row>
    <row r="15" spans="1:4">
      <c r="A15" s="45" t="s">
        <v>93</v>
      </c>
      <c r="B15" s="45" t="s">
        <v>83</v>
      </c>
      <c r="C15" s="45" t="s">
        <v>64</v>
      </c>
      <c r="D15" s="45" t="str">
        <f t="shared" si="0"/>
        <v>TEHNOPINDLifti masinaruum97 Elektrotehnilised ruumid</v>
      </c>
    </row>
    <row r="16" spans="1:4">
      <c r="A16" s="45" t="s">
        <v>93</v>
      </c>
      <c r="B16" s="45" t="s">
        <v>89</v>
      </c>
      <c r="C16" s="45" t="s">
        <v>64</v>
      </c>
      <c r="D16" s="45" t="str">
        <f t="shared" si="0"/>
        <v>TEHNOPINDLifti masinaruum99 Liigitamata liiklus- ja tehnoruumid</v>
      </c>
    </row>
    <row r="17" spans="1:4">
      <c r="A17" s="45" t="s">
        <v>94</v>
      </c>
      <c r="B17" s="45" t="s">
        <v>83</v>
      </c>
      <c r="C17" s="45" t="s">
        <v>64</v>
      </c>
      <c r="D17" s="45" t="str">
        <f t="shared" si="0"/>
        <v>TEHNOPINDPumpla97 Elektrotehnilised ruumid</v>
      </c>
    </row>
    <row r="18" spans="1:4">
      <c r="A18" s="45" t="s">
        <v>94</v>
      </c>
      <c r="B18" s="45" t="s">
        <v>89</v>
      </c>
      <c r="C18" s="45" t="s">
        <v>64</v>
      </c>
      <c r="D18" s="45" t="str">
        <f t="shared" si="0"/>
        <v>TEHNOPINDPumpla99 Liigitamata liiklus- ja tehnoruumid</v>
      </c>
    </row>
    <row r="19" spans="1:4">
      <c r="A19" s="45" t="s">
        <v>95</v>
      </c>
      <c r="B19" s="45" t="s">
        <v>66</v>
      </c>
      <c r="C19" s="45" t="s">
        <v>64</v>
      </c>
      <c r="D19" s="45" t="str">
        <f t="shared" si="0"/>
        <v>TEHNOPINDSamarõhukamber94 Kütte- ja veehooldusruumid</v>
      </c>
    </row>
    <row r="20" spans="1:4">
      <c r="A20" s="45" t="s">
        <v>95</v>
      </c>
      <c r="B20" s="45" t="s">
        <v>89</v>
      </c>
      <c r="C20" s="45" t="s">
        <v>64</v>
      </c>
      <c r="D20" s="45" t="str">
        <f t="shared" si="0"/>
        <v>TEHNOPINDSamarõhukamber99 Liigitamata liiklus- ja tehnoruumid</v>
      </c>
    </row>
    <row r="21" spans="1:4">
      <c r="A21" s="45" t="s">
        <v>96</v>
      </c>
      <c r="B21" s="45" t="s">
        <v>83</v>
      </c>
      <c r="C21" s="45" t="s">
        <v>64</v>
      </c>
      <c r="D21" s="45" t="str">
        <f t="shared" si="0"/>
        <v>TEHNOPINDSideruum/Nõrkvool97 Elektrotehnilised ruumid</v>
      </c>
    </row>
    <row r="22" spans="1:4">
      <c r="A22" s="45" t="s">
        <v>96</v>
      </c>
      <c r="B22" s="45" t="s">
        <v>89</v>
      </c>
      <c r="C22" s="45" t="s">
        <v>64</v>
      </c>
      <c r="D22" s="45" t="str">
        <f t="shared" si="0"/>
        <v>TEHNOPINDSideruum/Nõrkvool99 Liigitamata liiklus- ja tehnoruumid</v>
      </c>
    </row>
    <row r="23" spans="1:4">
      <c r="A23" s="45" t="s">
        <v>97</v>
      </c>
      <c r="B23" s="45" t="s">
        <v>66</v>
      </c>
      <c r="C23" s="45" t="s">
        <v>64</v>
      </c>
      <c r="D23" s="45" t="str">
        <f t="shared" si="0"/>
        <v>TEHNOPINDSoojasõlm94 Kütte- ja veehooldusruumid</v>
      </c>
    </row>
    <row r="24" spans="1:4">
      <c r="A24" s="45" t="s">
        <v>98</v>
      </c>
      <c r="B24" s="45" t="s">
        <v>66</v>
      </c>
      <c r="C24" s="45" t="s">
        <v>64</v>
      </c>
      <c r="D24" s="45" t="str">
        <f t="shared" si="0"/>
        <v>TEHNOPINDSprinkler/Tuletõrje pump94 Kütte- ja veehooldusruumid</v>
      </c>
    </row>
    <row r="25" spans="1:4">
      <c r="A25" s="45" t="s">
        <v>98</v>
      </c>
      <c r="B25" s="45" t="s">
        <v>89</v>
      </c>
      <c r="C25" s="45" t="s">
        <v>64</v>
      </c>
      <c r="D25" s="45" t="str">
        <f t="shared" si="0"/>
        <v>TEHNOPINDSprinkler/Tuletõrje pump99 Liigitamata liiklus- ja tehnoruumid</v>
      </c>
    </row>
    <row r="26" spans="1:4">
      <c r="A26" s="45" t="s">
        <v>99</v>
      </c>
      <c r="B26" s="45" t="s">
        <v>83</v>
      </c>
      <c r="C26" s="45" t="s">
        <v>64</v>
      </c>
      <c r="D26" s="45" t="str">
        <f t="shared" si="0"/>
        <v>TEHNOPINDUPS-ruum97 Elektrotehnilised ruumid</v>
      </c>
    </row>
    <row r="27" spans="1:4">
      <c r="A27" s="45" t="s">
        <v>99</v>
      </c>
      <c r="B27" s="45" t="s">
        <v>89</v>
      </c>
      <c r="C27" s="45" t="s">
        <v>64</v>
      </c>
      <c r="D27" s="45" t="str">
        <f t="shared" si="0"/>
        <v>TEHNOPINDUPS-ruum99 Liigitamata liiklus- ja tehnoruumid</v>
      </c>
    </row>
    <row r="28" spans="1:4">
      <c r="A28" s="45" t="s">
        <v>100</v>
      </c>
      <c r="B28" s="45" t="s">
        <v>66</v>
      </c>
      <c r="C28" s="45" t="s">
        <v>64</v>
      </c>
      <c r="D28" s="45" t="str">
        <f t="shared" si="0"/>
        <v>TEHNOPINDVeemõõdusõlm94 Kütte- ja veehooldusruumid</v>
      </c>
    </row>
    <row r="29" spans="1:4">
      <c r="A29" s="45" t="s">
        <v>101</v>
      </c>
      <c r="B29" s="45" t="s">
        <v>102</v>
      </c>
      <c r="C29" s="45" t="s">
        <v>64</v>
      </c>
      <c r="D29" s="45" t="str">
        <f t="shared" si="0"/>
        <v>TEHNOPINDVent ruum96 Ventilatsiooniruumid</v>
      </c>
    </row>
    <row r="30" spans="1:4">
      <c r="A30" s="45" t="s">
        <v>103</v>
      </c>
      <c r="B30" s="45" t="s">
        <v>102</v>
      </c>
      <c r="C30" s="45" t="s">
        <v>64</v>
      </c>
      <c r="D30" s="45" t="str">
        <f t="shared" si="0"/>
        <v>TEHNOPINDÕhuvõtukamber96 Ventilatsiooniruumid</v>
      </c>
    </row>
    <row r="31" spans="1:4">
      <c r="A31" s="45" t="s">
        <v>104</v>
      </c>
      <c r="B31" s="45" t="s">
        <v>105</v>
      </c>
      <c r="C31" s="45" t="s">
        <v>106</v>
      </c>
      <c r="D31" s="45" t="str">
        <f t="shared" si="0"/>
        <v>VERTIKAALSETE ÜHENDUSTEEDE PINDLift92 Vertikaalliiklusruumid</v>
      </c>
    </row>
    <row r="32" spans="1:4">
      <c r="A32" s="45" t="s">
        <v>107</v>
      </c>
      <c r="B32" s="45" t="s">
        <v>105</v>
      </c>
      <c r="C32" s="45" t="s">
        <v>106</v>
      </c>
      <c r="D32" s="45" t="str">
        <f t="shared" si="0"/>
        <v>VERTIKAALSETE ÜHENDUSTEEDE PINDŠaht92 Vertikaalliiklusruumid</v>
      </c>
    </row>
    <row r="33" spans="1:4">
      <c r="A33" s="45" t="s">
        <v>108</v>
      </c>
      <c r="B33" s="45" t="s">
        <v>105</v>
      </c>
      <c r="C33" s="45" t="s">
        <v>106</v>
      </c>
      <c r="D33" s="45" t="str">
        <f t="shared" si="0"/>
        <v>VERTIKAALSETE ÜHENDUSTEEDE PINDTrepp/Trepikoda92 Vertikaalliiklusruumid</v>
      </c>
    </row>
    <row r="34" spans="1:4">
      <c r="A34" s="45" t="s">
        <v>109</v>
      </c>
      <c r="B34" s="45" t="s">
        <v>61</v>
      </c>
      <c r="C34" s="45" t="s">
        <v>54</v>
      </c>
      <c r="D34" s="45" t="str">
        <f t="shared" si="0"/>
        <v>ÜÜRITAV PINDAatrium/Fuajee91 Horisontaalliiklusruumid</v>
      </c>
    </row>
    <row r="35" spans="1:4">
      <c r="A35" s="45" t="s">
        <v>110</v>
      </c>
      <c r="B35" s="45" t="s">
        <v>111</v>
      </c>
      <c r="C35" s="45" t="s">
        <v>54</v>
      </c>
      <c r="D35" s="45" t="str">
        <f t="shared" si="0"/>
        <v>ÜÜRITAV PINDAbiruum23 Äriruumide abiruumid</v>
      </c>
    </row>
    <row r="36" spans="1:4">
      <c r="A36" s="45" t="s">
        <v>112</v>
      </c>
      <c r="B36" s="45" t="s">
        <v>113</v>
      </c>
      <c r="C36" s="45" t="s">
        <v>54</v>
      </c>
      <c r="D36" s="45" t="str">
        <f t="shared" si="0"/>
        <v>ÜÜRITAV PINDArhiiv53 Arhiivid</v>
      </c>
    </row>
    <row r="37" spans="1:4">
      <c r="A37" s="45" t="s">
        <v>114</v>
      </c>
      <c r="B37" s="45" t="s">
        <v>115</v>
      </c>
      <c r="C37" s="45" t="s">
        <v>54</v>
      </c>
      <c r="D37" s="45" t="str">
        <f t="shared" si="0"/>
        <v>ÜÜRITAV PINDAuditoorium34 Auditooriumid</v>
      </c>
    </row>
    <row r="38" spans="1:4">
      <c r="A38" s="45" t="s">
        <v>116</v>
      </c>
      <c r="B38" s="45" t="s">
        <v>117</v>
      </c>
      <c r="C38" s="45" t="s">
        <v>54</v>
      </c>
      <c r="D38" s="45" t="str">
        <f t="shared" si="0"/>
        <v>ÜÜRITAV PINDAutopesula85 Pesumaja</v>
      </c>
    </row>
    <row r="39" spans="1:4">
      <c r="A39" s="45" t="s">
        <v>118</v>
      </c>
      <c r="B39" s="45" t="s">
        <v>119</v>
      </c>
      <c r="C39" s="45" t="s">
        <v>54</v>
      </c>
      <c r="D39" s="45" t="str">
        <f t="shared" si="0"/>
        <v>ÜÜRITAV PINDDesokamber49 Ruumigrupi liigitamata eriruumid</v>
      </c>
    </row>
    <row r="40" spans="1:4">
      <c r="A40" s="45" t="s">
        <v>120</v>
      </c>
      <c r="B40" s="45" t="s">
        <v>113</v>
      </c>
      <c r="C40" s="45" t="s">
        <v>54</v>
      </c>
      <c r="D40" s="45" t="str">
        <f t="shared" si="0"/>
        <v>ÜÜRITAV PINDDokumendihoidla53 Arhiivid</v>
      </c>
    </row>
    <row r="41" spans="1:4">
      <c r="A41" s="45" t="s">
        <v>120</v>
      </c>
      <c r="B41" s="45" t="s">
        <v>121</v>
      </c>
      <c r="C41" s="45" t="s">
        <v>54</v>
      </c>
      <c r="D41" s="45" t="str">
        <f t="shared" si="0"/>
        <v>ÜÜRITAV PINDDokumendihoidla59 Liigitamata hoiuruumid</v>
      </c>
    </row>
    <row r="42" spans="1:4">
      <c r="A42" s="45" t="s">
        <v>60</v>
      </c>
      <c r="B42" s="45" t="s">
        <v>61</v>
      </c>
      <c r="C42" s="45" t="s">
        <v>54</v>
      </c>
      <c r="D42" s="45" t="str">
        <f t="shared" si="0"/>
        <v>ÜÜRITAV PINDEesruum91 Horisontaalliiklusruumid</v>
      </c>
    </row>
    <row r="43" spans="1:4">
      <c r="A43" s="45" t="s">
        <v>122</v>
      </c>
      <c r="B43" s="45" t="s">
        <v>123</v>
      </c>
      <c r="C43" s="45" t="s">
        <v>54</v>
      </c>
      <c r="D43" s="45" t="str">
        <f t="shared" si="0"/>
        <v>ÜÜRITAV PINDEluruum11 Korterid tubade arvu järgi</v>
      </c>
    </row>
    <row r="44" spans="1:4">
      <c r="A44" s="45" t="s">
        <v>122</v>
      </c>
      <c r="B44" s="45" t="s">
        <v>124</v>
      </c>
      <c r="C44" s="45" t="s">
        <v>54</v>
      </c>
      <c r="D44" s="45" t="str">
        <f t="shared" si="0"/>
        <v>ÜÜRITAV PINDEluruum12 Eluruumid eraldi</v>
      </c>
    </row>
    <row r="45" spans="1:4">
      <c r="A45" s="45" t="s">
        <v>122</v>
      </c>
      <c r="B45" s="45" t="s">
        <v>125</v>
      </c>
      <c r="C45" s="45" t="s">
        <v>54</v>
      </c>
      <c r="D45" s="45" t="str">
        <f t="shared" si="0"/>
        <v>ÜÜRITAV PINDEluruum13 Majutusruumid</v>
      </c>
    </row>
    <row r="46" spans="1:4">
      <c r="A46" s="45" t="s">
        <v>122</v>
      </c>
      <c r="B46" s="45" t="s">
        <v>126</v>
      </c>
      <c r="C46" s="45" t="s">
        <v>54</v>
      </c>
      <c r="D46" s="45" t="str">
        <f t="shared" si="0"/>
        <v>ÜÜRITAV PINDEluruum15 Ühiselamutoad</v>
      </c>
    </row>
    <row r="47" spans="1:4">
      <c r="A47" s="45" t="s">
        <v>122</v>
      </c>
      <c r="B47" s="45" t="s">
        <v>127</v>
      </c>
      <c r="C47" s="45" t="s">
        <v>54</v>
      </c>
      <c r="D47" s="45" t="str">
        <f t="shared" si="0"/>
        <v>ÜÜRITAV PINDEluruum16 Hotellitoad</v>
      </c>
    </row>
    <row r="48" spans="1:4">
      <c r="A48" s="45" t="s">
        <v>122</v>
      </c>
      <c r="B48" s="45" t="s">
        <v>128</v>
      </c>
      <c r="C48" s="45" t="s">
        <v>54</v>
      </c>
      <c r="D48" s="45" t="str">
        <f t="shared" si="0"/>
        <v>ÜÜRITAV PINDEluruum17 Kasarmutoad</v>
      </c>
    </row>
    <row r="49" spans="1:4">
      <c r="A49" s="45" t="s">
        <v>122</v>
      </c>
      <c r="B49" s="45" t="s">
        <v>129</v>
      </c>
      <c r="C49" s="45" t="s">
        <v>54</v>
      </c>
      <c r="D49" s="45" t="str">
        <f t="shared" si="0"/>
        <v>ÜÜRITAV PINDEluruum18 Magamissaalid</v>
      </c>
    </row>
    <row r="50" spans="1:4">
      <c r="A50" s="45" t="s">
        <v>122</v>
      </c>
      <c r="B50" s="45" t="s">
        <v>130</v>
      </c>
      <c r="C50" s="45" t="s">
        <v>54</v>
      </c>
      <c r="D50" s="45" t="str">
        <f t="shared" si="0"/>
        <v>ÜÜRITAV PINDEluruum19 Liigitamata eluruumid</v>
      </c>
    </row>
    <row r="51" spans="1:4">
      <c r="A51" s="45" t="s">
        <v>131</v>
      </c>
      <c r="B51" s="45" t="s">
        <v>119</v>
      </c>
      <c r="C51" s="45" t="s">
        <v>54</v>
      </c>
      <c r="D51" s="45" t="str">
        <f t="shared" si="0"/>
        <v>ÜÜRITAV PINDEriotstarbeline ruum49 Ruumigrupi liigitamata eriruumid</v>
      </c>
    </row>
    <row r="52" spans="1:4">
      <c r="A52" s="45" t="s">
        <v>55</v>
      </c>
      <c r="B52" s="45" t="s">
        <v>56</v>
      </c>
      <c r="C52" s="45" t="s">
        <v>54</v>
      </c>
      <c r="D52" s="45" t="str">
        <f t="shared" si="0"/>
        <v>ÜÜRITAV PINDGaraaž55 Garaažid</v>
      </c>
    </row>
    <row r="53" spans="1:4">
      <c r="A53" s="45" t="s">
        <v>132</v>
      </c>
      <c r="B53" s="45" t="s">
        <v>133</v>
      </c>
      <c r="C53" s="45" t="s">
        <v>54</v>
      </c>
      <c r="D53" s="45" t="str">
        <f t="shared" si="0"/>
        <v>ÜÜRITAV PINDGarderoob51 Garderoobiruumid</v>
      </c>
    </row>
    <row r="54" spans="1:4">
      <c r="A54" s="45" t="s">
        <v>62</v>
      </c>
      <c r="B54" s="45" t="s">
        <v>63</v>
      </c>
      <c r="C54" s="45" t="s">
        <v>54</v>
      </c>
      <c r="D54" s="45" t="str">
        <f t="shared" si="0"/>
        <v>ÜÜRITAV PINDHoiuruum/Ladu52 Laod</v>
      </c>
    </row>
    <row r="55" spans="1:4">
      <c r="A55" s="45" t="s">
        <v>62</v>
      </c>
      <c r="B55" s="45" t="s">
        <v>121</v>
      </c>
      <c r="C55" s="45" t="s">
        <v>54</v>
      </c>
      <c r="D55" s="45" t="str">
        <f t="shared" si="0"/>
        <v>ÜÜRITAV PINDHoiuruum/Ladu59 Liigitamata hoiuruumid</v>
      </c>
    </row>
    <row r="56" spans="1:4">
      <c r="A56" s="45" t="s">
        <v>134</v>
      </c>
      <c r="B56" s="45" t="s">
        <v>121</v>
      </c>
      <c r="C56" s="45" t="s">
        <v>54</v>
      </c>
      <c r="D56" s="45" t="str">
        <f t="shared" si="0"/>
        <v>ÜÜRITAV PINDJalgrataste hoidla59 Liigitamata hoiuruumid</v>
      </c>
    </row>
    <row r="57" spans="1:4">
      <c r="A57" s="45" t="s">
        <v>135</v>
      </c>
      <c r="B57" s="45" t="s">
        <v>136</v>
      </c>
      <c r="C57" s="45" t="s">
        <v>54</v>
      </c>
      <c r="D57" s="45" t="str">
        <f t="shared" si="0"/>
        <v>ÜÜRITAV PINDJäätmed87 Jäätmehooldusruumid</v>
      </c>
    </row>
    <row r="58" spans="1:4">
      <c r="A58" s="46" t="s">
        <v>137</v>
      </c>
      <c r="B58" s="45" t="s">
        <v>119</v>
      </c>
      <c r="C58" s="45" t="s">
        <v>54</v>
      </c>
      <c r="D58" s="45" t="str">
        <f t="shared" si="0"/>
        <v>ÜÜRITAV PINDKaaluruum49 Ruumigrupi liigitamata eriruumid</v>
      </c>
    </row>
    <row r="59" spans="1:4">
      <c r="A59" s="45" t="s">
        <v>69</v>
      </c>
      <c r="B59" s="45" t="s">
        <v>70</v>
      </c>
      <c r="C59" s="45" t="s">
        <v>54</v>
      </c>
      <c r="D59" s="45" t="str">
        <f t="shared" si="0"/>
        <v>ÜÜRITAV PINDKabinet/Büroo21 Bürooruumid</v>
      </c>
    </row>
    <row r="60" spans="1:4">
      <c r="A60" s="45" t="s">
        <v>69</v>
      </c>
      <c r="B60" s="45" t="s">
        <v>138</v>
      </c>
      <c r="C60" s="45" t="s">
        <v>54</v>
      </c>
      <c r="D60" s="45" t="str">
        <f t="shared" si="0"/>
        <v>ÜÜRITAV PINDKabinet/Büroo22 Äriruumid</v>
      </c>
    </row>
    <row r="61" spans="1:4">
      <c r="A61" s="45" t="s">
        <v>139</v>
      </c>
      <c r="B61" s="45" t="s">
        <v>121</v>
      </c>
      <c r="C61" s="45" t="s">
        <v>54</v>
      </c>
      <c r="D61" s="45" t="str">
        <f t="shared" si="0"/>
        <v>ÜÜRITAV PINDKelder59 Liigitamata hoiuruumid</v>
      </c>
    </row>
    <row r="62" spans="1:4">
      <c r="A62" s="45" t="s">
        <v>139</v>
      </c>
      <c r="B62" s="45" t="s">
        <v>140</v>
      </c>
      <c r="C62" s="45" t="s">
        <v>54</v>
      </c>
      <c r="D62" s="45" t="str">
        <f t="shared" si="0"/>
        <v>ÜÜRITAV PINDKelder82 Kinnistu juurde kuuluvad laod</v>
      </c>
    </row>
    <row r="63" spans="1:4">
      <c r="A63" s="45" t="s">
        <v>139</v>
      </c>
      <c r="B63" s="45" t="s">
        <v>141</v>
      </c>
      <c r="C63" s="45" t="s">
        <v>54</v>
      </c>
      <c r="D63" s="45" t="str">
        <f t="shared" si="0"/>
        <v>ÜÜRITAV PINDKelder88 Kinnistu eriruumid</v>
      </c>
    </row>
    <row r="64" spans="1:4">
      <c r="A64" s="45" t="s">
        <v>142</v>
      </c>
      <c r="B64" s="45" t="s">
        <v>121</v>
      </c>
      <c r="C64" s="45" t="s">
        <v>54</v>
      </c>
      <c r="D64" s="45" t="str">
        <f t="shared" si="0"/>
        <v>ÜÜRITAV PINDKemikaalid59 Liigitamata hoiuruumid</v>
      </c>
    </row>
    <row r="65" spans="1:4">
      <c r="A65" s="45" t="s">
        <v>143</v>
      </c>
      <c r="B65" s="45" t="s">
        <v>130</v>
      </c>
      <c r="C65" s="45" t="s">
        <v>54</v>
      </c>
      <c r="D65" s="45" t="str">
        <f t="shared" si="0"/>
        <v>ÜÜRITAV PINDKinnipidamisruum19 Liigitamata eluruumid</v>
      </c>
    </row>
    <row r="66" spans="1:4">
      <c r="A66" s="45" t="s">
        <v>143</v>
      </c>
      <c r="B66" s="45" t="s">
        <v>119</v>
      </c>
      <c r="C66" s="45" t="s">
        <v>54</v>
      </c>
      <c r="D66" s="45" t="str">
        <f t="shared" si="0"/>
        <v>ÜÜRITAV PINDKinnipidamisruum49 Ruumigrupi liigitamata eriruumid</v>
      </c>
    </row>
    <row r="67" spans="1:4">
      <c r="A67" s="45" t="s">
        <v>144</v>
      </c>
      <c r="B67" s="45" t="s">
        <v>145</v>
      </c>
      <c r="C67" s="45" t="s">
        <v>54</v>
      </c>
      <c r="D67" s="45" t="str">
        <f t="shared" ref="D67:D120" si="1">C67&amp;A67&amp;B67</f>
        <v>ÜÜRITAV PINDKlassiruum31 Klassiruumid</v>
      </c>
    </row>
    <row r="68" spans="1:4">
      <c r="A68" s="45" t="s">
        <v>146</v>
      </c>
      <c r="B68" s="45" t="s">
        <v>119</v>
      </c>
      <c r="C68" s="45" t="s">
        <v>54</v>
      </c>
      <c r="D68" s="45" t="str">
        <f t="shared" si="1"/>
        <v>ÜÜRITAV PINDKoeraruum49 Ruumigrupi liigitamata eriruumid</v>
      </c>
    </row>
    <row r="69" spans="1:4">
      <c r="A69" s="45" t="s">
        <v>147</v>
      </c>
      <c r="B69" s="45" t="s">
        <v>70</v>
      </c>
      <c r="C69" s="45" t="s">
        <v>54</v>
      </c>
      <c r="D69" s="45" t="str">
        <f t="shared" si="1"/>
        <v>ÜÜRITAV PINDKohtusaal21 Bürooruumid</v>
      </c>
    </row>
    <row r="70" spans="1:4">
      <c r="A70" s="45" t="s">
        <v>148</v>
      </c>
      <c r="B70" s="45" t="s">
        <v>61</v>
      </c>
      <c r="C70" s="45" t="s">
        <v>54</v>
      </c>
      <c r="D70" s="45" t="str">
        <f t="shared" si="1"/>
        <v>ÜÜRITAV PINDKoridor91 Horisontaalliiklusruumid</v>
      </c>
    </row>
    <row r="71" spans="1:4">
      <c r="A71" s="45" t="s">
        <v>149</v>
      </c>
      <c r="B71" s="45" t="s">
        <v>150</v>
      </c>
      <c r="C71" s="45" t="s">
        <v>54</v>
      </c>
      <c r="D71" s="45" t="str">
        <f t="shared" si="1"/>
        <v>ÜÜRITAV PINDKoristus- ja hooldusruum86 Koristus- ja hooldusruumid</v>
      </c>
    </row>
    <row r="72" spans="1:4">
      <c r="A72" s="46" t="s">
        <v>151</v>
      </c>
      <c r="B72" s="45" t="s">
        <v>152</v>
      </c>
      <c r="C72" s="45" t="s">
        <v>54</v>
      </c>
      <c r="D72" s="45" t="str">
        <f t="shared" si="1"/>
        <v>ÜÜRITAV PINDKöögi abiruum64 Köögiruumid</v>
      </c>
    </row>
    <row r="73" spans="1:4">
      <c r="A73" s="45" t="s">
        <v>153</v>
      </c>
      <c r="B73" s="45" t="s">
        <v>154</v>
      </c>
      <c r="C73" s="45" t="s">
        <v>54</v>
      </c>
      <c r="D73" s="45" t="str">
        <f>C73&amp;A73&amp;B73</f>
        <v>ÜÜRITAV PINDKööginurk/Köök62 Töökoha söögitoad</v>
      </c>
    </row>
    <row r="74" spans="1:4">
      <c r="A74" s="45" t="s">
        <v>153</v>
      </c>
      <c r="B74" s="45" t="s">
        <v>152</v>
      </c>
      <c r="C74" s="45" t="s">
        <v>54</v>
      </c>
      <c r="D74" s="45" t="str">
        <f t="shared" si="1"/>
        <v>ÜÜRITAV PINDKööginurk/Köök64 Köögiruumid</v>
      </c>
    </row>
    <row r="75" spans="1:4">
      <c r="A75" s="46" t="s">
        <v>155</v>
      </c>
      <c r="B75" s="45" t="s">
        <v>156</v>
      </c>
      <c r="C75" s="45" t="s">
        <v>54</v>
      </c>
      <c r="D75" s="45" t="str">
        <f t="shared" si="1"/>
        <v>ÜÜRITAV PINDKülmik65 Köögi külmkambrid</v>
      </c>
    </row>
    <row r="76" spans="1:4">
      <c r="A76" s="45" t="s">
        <v>157</v>
      </c>
      <c r="B76" s="45" t="s">
        <v>119</v>
      </c>
      <c r="C76" s="45" t="s">
        <v>54</v>
      </c>
      <c r="D76" s="45" t="str">
        <f t="shared" si="1"/>
        <v>ÜÜRITAV PINDLaadimisruum/-tsoon49 Ruumigrupi liigitamata eriruumid</v>
      </c>
    </row>
    <row r="77" spans="1:4">
      <c r="A77" s="45" t="s">
        <v>158</v>
      </c>
      <c r="B77" s="45" t="s">
        <v>159</v>
      </c>
      <c r="C77" s="45" t="s">
        <v>54</v>
      </c>
      <c r="D77" s="45" t="str">
        <f t="shared" si="1"/>
        <v>ÜÜRITAV PINDLaboratoorium36 Laboratooriumiruumid</v>
      </c>
    </row>
    <row r="78" spans="1:4">
      <c r="A78" s="45" t="s">
        <v>160</v>
      </c>
      <c r="B78" s="45" t="s">
        <v>119</v>
      </c>
      <c r="C78" s="45" t="s">
        <v>54</v>
      </c>
      <c r="D78" s="45" t="str">
        <f t="shared" si="1"/>
        <v>ÜÜRITAV PINDLahangusaal49 Ruumigrupi liigitamata eriruumid</v>
      </c>
    </row>
    <row r="79" spans="1:4">
      <c r="A79" s="45" t="s">
        <v>161</v>
      </c>
      <c r="B79" s="45" t="s">
        <v>119</v>
      </c>
      <c r="C79" s="45" t="s">
        <v>54</v>
      </c>
      <c r="D79" s="45" t="str">
        <f t="shared" si="1"/>
        <v>ÜÜRITAV PINDLasketiir49 Ruumigrupi liigitamata eriruumid</v>
      </c>
    </row>
    <row r="80" spans="1:4">
      <c r="A80" s="45" t="s">
        <v>162</v>
      </c>
      <c r="B80" s="45" t="s">
        <v>163</v>
      </c>
      <c r="C80" s="45" t="s">
        <v>54</v>
      </c>
      <c r="D80" s="45" t="str">
        <f t="shared" si="1"/>
        <v>ÜÜRITAV PINDLaut41 Tootmisruumid</v>
      </c>
    </row>
    <row r="81" spans="1:4">
      <c r="A81" s="45" t="s">
        <v>162</v>
      </c>
      <c r="B81" s="46" t="s">
        <v>141</v>
      </c>
      <c r="C81" s="45" t="s">
        <v>54</v>
      </c>
      <c r="D81" s="45" t="str">
        <f t="shared" si="1"/>
        <v>ÜÜRITAV PINDLaut88 Kinnistu eriruumid</v>
      </c>
    </row>
    <row r="82" spans="1:4">
      <c r="A82" s="45" t="s">
        <v>164</v>
      </c>
      <c r="B82" s="45" t="s">
        <v>165</v>
      </c>
      <c r="C82" s="45" t="s">
        <v>54</v>
      </c>
      <c r="D82" s="45" t="str">
        <f t="shared" si="1"/>
        <v>ÜÜRITAV PINDLava/Kino77 Klubi- ja harrastusruumid</v>
      </c>
    </row>
    <row r="83" spans="1:4">
      <c r="A83" s="45" t="s">
        <v>166</v>
      </c>
      <c r="B83" s="45" t="s">
        <v>167</v>
      </c>
      <c r="C83" s="45" t="s">
        <v>54</v>
      </c>
      <c r="D83" s="45" t="str">
        <f t="shared" si="1"/>
        <v>ÜÜRITAV PINDLeiliruum74 Leiliruumid</v>
      </c>
    </row>
    <row r="84" spans="1:4">
      <c r="A84" s="45" t="s">
        <v>168</v>
      </c>
      <c r="B84" s="45" t="s">
        <v>58</v>
      </c>
      <c r="C84" s="45" t="s">
        <v>54</v>
      </c>
      <c r="D84" s="45" t="str">
        <f t="shared" si="1"/>
        <v>ÜÜRITAV PINDLüüs83 Sissepääsuruumid</v>
      </c>
    </row>
    <row r="85" spans="1:4">
      <c r="A85" s="45" t="s">
        <v>168</v>
      </c>
      <c r="B85" s="45" t="s">
        <v>61</v>
      </c>
      <c r="C85" s="45" t="s">
        <v>54</v>
      </c>
      <c r="D85" s="45" t="str">
        <f t="shared" si="1"/>
        <v>ÜÜRITAV PINDLüüs91 Horisontaalliiklusruumid</v>
      </c>
    </row>
    <row r="86" spans="1:4">
      <c r="A86" s="45" t="s">
        <v>169</v>
      </c>
      <c r="B86" s="45" t="s">
        <v>70</v>
      </c>
      <c r="C86" s="45" t="s">
        <v>54</v>
      </c>
      <c r="D86" s="45" t="str">
        <f t="shared" si="1"/>
        <v>ÜÜRITAV PINDNõupidamise ruum21 Bürooruumid</v>
      </c>
    </row>
    <row r="87" spans="1:4">
      <c r="A87" s="45" t="s">
        <v>170</v>
      </c>
      <c r="B87" s="45" t="s">
        <v>171</v>
      </c>
      <c r="C87" s="45" t="s">
        <v>54</v>
      </c>
      <c r="D87" s="45" t="str">
        <f t="shared" si="1"/>
        <v>ÜÜRITAV PINDNäitusesaal/Muuseum46 Kultuuriasutuste ruumid</v>
      </c>
    </row>
    <row r="88" spans="1:4">
      <c r="A88" s="45" t="s">
        <v>172</v>
      </c>
      <c r="B88" s="45" t="s">
        <v>138</v>
      </c>
      <c r="C88" s="45" t="s">
        <v>54</v>
      </c>
      <c r="D88" s="45" t="str">
        <f t="shared" si="1"/>
        <v>ÜÜRITAV PINDOoteruum/Teenindusruum22 Äriruumid</v>
      </c>
    </row>
    <row r="89" spans="1:4">
      <c r="A89" s="45" t="s">
        <v>172</v>
      </c>
      <c r="B89" s="45" t="s">
        <v>173</v>
      </c>
      <c r="C89" s="45" t="s">
        <v>54</v>
      </c>
      <c r="D89" s="45" t="str">
        <f t="shared" si="1"/>
        <v>ÜÜRITAV PINDOoteruum/Teenindusruum84 Avalikud teenindusruumid</v>
      </c>
    </row>
    <row r="90" spans="1:4">
      <c r="A90" s="45" t="s">
        <v>174</v>
      </c>
      <c r="B90" s="45" t="s">
        <v>56</v>
      </c>
      <c r="C90" s="45" t="s">
        <v>54</v>
      </c>
      <c r="D90" s="45" t="str">
        <f t="shared" si="1"/>
        <v>ÜÜRITAV PINDParkla55 Garaažid</v>
      </c>
    </row>
    <row r="91" spans="1:4">
      <c r="A91" s="45" t="s">
        <v>174</v>
      </c>
      <c r="B91" s="45" t="s">
        <v>175</v>
      </c>
      <c r="C91" s="45" t="s">
        <v>54</v>
      </c>
      <c r="D91" s="45" t="str">
        <f t="shared" si="1"/>
        <v>ÜÜRITAV PINDParkla89 Liigitamata ühisruumid</v>
      </c>
    </row>
    <row r="92" spans="1:4">
      <c r="A92" s="45" t="s">
        <v>67</v>
      </c>
      <c r="B92" s="45" t="s">
        <v>68</v>
      </c>
      <c r="C92" s="45" t="s">
        <v>54</v>
      </c>
      <c r="D92" s="45" t="str">
        <f t="shared" si="1"/>
        <v>ÜÜRITAV PINDPesuruum72 Pesuruumid</v>
      </c>
    </row>
    <row r="93" spans="1:4">
      <c r="A93" s="45" t="s">
        <v>176</v>
      </c>
      <c r="B93" s="45" t="s">
        <v>177</v>
      </c>
      <c r="C93" s="45" t="s">
        <v>54</v>
      </c>
      <c r="D93" s="45" t="str">
        <f t="shared" si="1"/>
        <v>ÜÜRITAV PINDPuhkeruum48 Puhke- ja huvialaruumid</v>
      </c>
    </row>
    <row r="94" spans="1:4">
      <c r="A94" s="45" t="s">
        <v>176</v>
      </c>
      <c r="B94" s="45" t="s">
        <v>178</v>
      </c>
      <c r="C94" s="45" t="s">
        <v>54</v>
      </c>
      <c r="D94" s="45" t="str">
        <f t="shared" si="1"/>
        <v>ÜÜRITAV PINDPuhkeruum75 Puhketoad</v>
      </c>
    </row>
    <row r="95" spans="1:4">
      <c r="A95" s="45" t="s">
        <v>179</v>
      </c>
      <c r="B95" s="45" t="s">
        <v>175</v>
      </c>
      <c r="C95" s="45" t="s">
        <v>54</v>
      </c>
      <c r="D95" s="45" t="str">
        <f t="shared" si="1"/>
        <v>ÜÜRITAV PINDPööning/Katusealune89 Liigitamata ühisruumid</v>
      </c>
    </row>
    <row r="96" spans="1:4">
      <c r="A96" s="45" t="s">
        <v>180</v>
      </c>
      <c r="B96" s="45" t="s">
        <v>181</v>
      </c>
      <c r="C96" s="45" t="s">
        <v>54</v>
      </c>
      <c r="D96" s="45" t="str">
        <f t="shared" si="1"/>
        <v>ÜÜRITAV PINDRaamatukogu39 Liigitamata õpperuumid</v>
      </c>
    </row>
    <row r="97" spans="1:4">
      <c r="A97" s="45" t="s">
        <v>182</v>
      </c>
      <c r="B97" s="45" t="s">
        <v>121</v>
      </c>
      <c r="C97" s="45" t="s">
        <v>54</v>
      </c>
      <c r="D97" s="45" t="str">
        <f t="shared" si="1"/>
        <v>ÜÜRITAV PINDRelvaruum59 Liigitamata hoiuruumid</v>
      </c>
    </row>
    <row r="98" spans="1:4">
      <c r="A98" s="45" t="s">
        <v>183</v>
      </c>
      <c r="B98" s="45" t="s">
        <v>184</v>
      </c>
      <c r="C98" s="45" t="s">
        <v>54</v>
      </c>
      <c r="D98" s="45" t="str">
        <f t="shared" si="1"/>
        <v>ÜÜRITAV PINDRiietusruum71 Riietusruumid</v>
      </c>
    </row>
    <row r="99" spans="1:4">
      <c r="A99" s="45" t="s">
        <v>185</v>
      </c>
      <c r="B99" s="45" t="s">
        <v>186</v>
      </c>
      <c r="C99" s="45" t="s">
        <v>54</v>
      </c>
      <c r="D99" s="45" t="str">
        <f t="shared" si="1"/>
        <v>ÜÜRITAV PINDSaal33 Loengusaalid</v>
      </c>
    </row>
    <row r="100" spans="1:4">
      <c r="A100" s="45" t="s">
        <v>185</v>
      </c>
      <c r="B100" s="45" t="s">
        <v>115</v>
      </c>
      <c r="C100" s="45" t="s">
        <v>54</v>
      </c>
      <c r="D100" s="45" t="str">
        <f t="shared" si="1"/>
        <v>ÜÜRITAV PINDSaal34 Auditooriumid</v>
      </c>
    </row>
    <row r="101" spans="1:4">
      <c r="A101" s="45" t="s">
        <v>187</v>
      </c>
      <c r="B101" s="45" t="s">
        <v>188</v>
      </c>
      <c r="C101" s="45" t="s">
        <v>54</v>
      </c>
      <c r="D101" s="45" t="str">
        <f t="shared" si="1"/>
        <v>ÜÜRITAV PINDSakraalruum45 Sakraalruumid</v>
      </c>
    </row>
    <row r="102" spans="1:4">
      <c r="A102" s="45" t="s">
        <v>189</v>
      </c>
      <c r="B102" s="45" t="s">
        <v>138</v>
      </c>
      <c r="C102" s="45" t="s">
        <v>54</v>
      </c>
      <c r="D102" s="45" t="str">
        <f t="shared" si="1"/>
        <v>ÜÜRITAV PINDSalong22 Äriruumid</v>
      </c>
    </row>
    <row r="103" spans="1:4">
      <c r="A103" s="45" t="s">
        <v>190</v>
      </c>
      <c r="B103" s="45" t="s">
        <v>111</v>
      </c>
      <c r="C103" s="45" t="s">
        <v>54</v>
      </c>
      <c r="D103" s="45" t="str">
        <f t="shared" si="1"/>
        <v>ÜÜRITAV PINDServer23 Äriruumide abiruumid</v>
      </c>
    </row>
    <row r="104" spans="1:4">
      <c r="A104" s="45" t="s">
        <v>191</v>
      </c>
      <c r="B104" s="45" t="s">
        <v>192</v>
      </c>
      <c r="C104" s="45" t="s">
        <v>54</v>
      </c>
      <c r="D104" s="45" t="str">
        <f t="shared" si="1"/>
        <v>ÜÜRITAV PINDSpordiruum/-saal47 Spordiruumid</v>
      </c>
    </row>
    <row r="105" spans="1:4">
      <c r="A105" s="45" t="s">
        <v>193</v>
      </c>
      <c r="B105" s="45" t="s">
        <v>138</v>
      </c>
      <c r="C105" s="45" t="s">
        <v>54</v>
      </c>
      <c r="D105" s="45" t="str">
        <f t="shared" si="1"/>
        <v>ÜÜRITAV PINDStuudio22 Äriruumid</v>
      </c>
    </row>
    <row r="106" spans="1:4">
      <c r="A106" s="45" t="s">
        <v>194</v>
      </c>
      <c r="B106" s="45" t="s">
        <v>195</v>
      </c>
      <c r="C106" s="45" t="s">
        <v>54</v>
      </c>
      <c r="D106" s="45" t="str">
        <f t="shared" si="1"/>
        <v>ÜÜRITAV PINDSuitsetamise ruum79 Liigitamata sotsiaal- ja puhkeruumid</v>
      </c>
    </row>
    <row r="107" spans="1:4">
      <c r="A107" s="45" t="s">
        <v>196</v>
      </c>
      <c r="B107" s="45" t="s">
        <v>197</v>
      </c>
      <c r="C107" s="45" t="s">
        <v>54</v>
      </c>
      <c r="D107" s="45" t="str">
        <f t="shared" si="1"/>
        <v>ÜÜRITAV PINDSöökla/Kohvik61 Toitlustusruumid</v>
      </c>
    </row>
    <row r="108" spans="1:4">
      <c r="A108" s="45" t="s">
        <v>198</v>
      </c>
      <c r="B108" s="45" t="s">
        <v>175</v>
      </c>
      <c r="C108" s="45" t="s">
        <v>54</v>
      </c>
      <c r="D108" s="45" t="str">
        <f t="shared" si="1"/>
        <v>ÜÜRITAV PINDTalveaed89 Liigitamata ühisruumid</v>
      </c>
    </row>
    <row r="109" spans="1:4">
      <c r="A109" s="45" t="s">
        <v>199</v>
      </c>
      <c r="B109" s="45" t="s">
        <v>200</v>
      </c>
      <c r="C109" s="45" t="s">
        <v>54</v>
      </c>
      <c r="D109" s="45" t="str">
        <f t="shared" si="1"/>
        <v>ÜÜRITAV PINDTervishoiuruum42 Tervishoiuruumid</v>
      </c>
    </row>
    <row r="110" spans="1:4">
      <c r="A110" s="45" t="s">
        <v>201</v>
      </c>
      <c r="B110" s="45" t="s">
        <v>175</v>
      </c>
      <c r="C110" s="45" t="s">
        <v>54</v>
      </c>
      <c r="D110" s="45" t="str">
        <f t="shared" si="1"/>
        <v>ÜÜRITAV PINDTorn/Platvorm89 Liigitamata ühisruumid</v>
      </c>
    </row>
    <row r="111" spans="1:4">
      <c r="A111" s="45" t="s">
        <v>202</v>
      </c>
      <c r="B111" s="45" t="s">
        <v>105</v>
      </c>
      <c r="C111" s="45" t="s">
        <v>54</v>
      </c>
      <c r="D111" s="45" t="str">
        <f t="shared" si="1"/>
        <v>ÜÜRITAV PINDTorulifti ruum92 Vertikaalliiklusruumid</v>
      </c>
    </row>
    <row r="112" spans="1:4">
      <c r="A112" s="45" t="s">
        <v>57</v>
      </c>
      <c r="B112" s="45" t="s">
        <v>58</v>
      </c>
      <c r="C112" s="45" t="s">
        <v>54</v>
      </c>
      <c r="D112" s="45" t="str">
        <f t="shared" si="1"/>
        <v>ÜÜRITAV PINDTuulekoda83 Sissepääsuruumid</v>
      </c>
    </row>
    <row r="113" spans="1:4">
      <c r="A113" s="45" t="s">
        <v>203</v>
      </c>
      <c r="B113" s="45" t="s">
        <v>204</v>
      </c>
      <c r="C113" s="45" t="s">
        <v>54</v>
      </c>
      <c r="D113" s="45" t="str">
        <f t="shared" si="1"/>
        <v>ÜÜRITAV PINDTöökoda35 Kutseõppeasutuse töökojad</v>
      </c>
    </row>
    <row r="114" spans="1:4">
      <c r="A114" s="45" t="s">
        <v>203</v>
      </c>
      <c r="B114" s="45" t="s">
        <v>163</v>
      </c>
      <c r="C114" s="45" t="s">
        <v>54</v>
      </c>
      <c r="D114" s="45" t="str">
        <f t="shared" si="1"/>
        <v>ÜÜRITAV PINDTöökoda41 Tootmisruumid</v>
      </c>
    </row>
    <row r="115" spans="1:4">
      <c r="A115" s="45" t="s">
        <v>203</v>
      </c>
      <c r="B115" s="45" t="s">
        <v>119</v>
      </c>
      <c r="C115" s="45" t="s">
        <v>54</v>
      </c>
      <c r="D115" s="45" t="str">
        <f t="shared" si="1"/>
        <v>ÜÜRITAV PINDTöökoda49 Ruumigrupi liigitamata eriruumid</v>
      </c>
    </row>
    <row r="116" spans="1:4">
      <c r="A116" s="45" t="s">
        <v>205</v>
      </c>
      <c r="B116" s="45" t="s">
        <v>192</v>
      </c>
      <c r="C116" s="45" t="s">
        <v>54</v>
      </c>
      <c r="D116" s="45" t="str">
        <f t="shared" si="1"/>
        <v>ÜÜRITAV PINDUjula47 Spordiruumid</v>
      </c>
    </row>
    <row r="117" spans="1:4">
      <c r="A117" s="45" t="s">
        <v>206</v>
      </c>
      <c r="B117" s="45" t="s">
        <v>207</v>
      </c>
      <c r="C117" s="45" t="s">
        <v>54</v>
      </c>
      <c r="D117" s="45" t="str">
        <f t="shared" si="1"/>
        <v>ÜÜRITAV PINDValveruum38 Valveruumid</v>
      </c>
    </row>
    <row r="118" spans="1:4">
      <c r="A118" s="45" t="s">
        <v>208</v>
      </c>
      <c r="B118" s="45" t="s">
        <v>209</v>
      </c>
      <c r="C118" s="45" t="s">
        <v>54</v>
      </c>
      <c r="D118" s="45" t="str">
        <f t="shared" si="1"/>
        <v>ÜÜRITAV PINDVarjend81 Varjendid</v>
      </c>
    </row>
    <row r="119" spans="1:4">
      <c r="A119" s="45" t="s">
        <v>72</v>
      </c>
      <c r="B119" s="45" t="s">
        <v>73</v>
      </c>
      <c r="C119" s="45" t="s">
        <v>54</v>
      </c>
      <c r="D119" s="45" t="str">
        <f t="shared" si="1"/>
        <v>ÜÜRITAV PINDWC73 WC-ruumid</v>
      </c>
    </row>
    <row r="120" spans="1:4">
      <c r="A120" s="45"/>
      <c r="B120" s="45"/>
      <c r="C120" s="45" t="s">
        <v>210</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4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211</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79</v>
      </c>
      <c r="L1" s="4" t="s">
        <v>4</v>
      </c>
      <c r="M1" s="4" t="s">
        <v>212</v>
      </c>
    </row>
    <row r="2" spans="1:13">
      <c r="A2" s="3" t="s">
        <v>213</v>
      </c>
      <c r="C2" s="4">
        <f>C1</f>
        <v>-5</v>
      </c>
      <c r="D2" s="4" t="s">
        <v>214</v>
      </c>
      <c r="E2" s="4" t="s">
        <v>54</v>
      </c>
      <c r="F2" s="6" t="str">
        <f>IF('Hoone üldandmed'!$B$4="","",IF(IF(C2&gt;='Hoone üldandmed'!$B$4*1,TRUE,FALSE),C2,""))</f>
        <v/>
      </c>
      <c r="G2" s="6" t="b">
        <f>IF('Hoone üldandmed'!$B$4="",FALSE,IF(C2&gt;='Hoone üldandmed'!$B$4*1,TRUE,FALSE))</f>
        <v>0</v>
      </c>
      <c r="H2" s="4"/>
      <c r="I2" s="1">
        <f>COUNTIFS($C$1:C2,C2)</f>
        <v>2</v>
      </c>
      <c r="J2" s="4" t="s">
        <v>64</v>
      </c>
      <c r="L2" s="4" t="s">
        <v>215</v>
      </c>
      <c r="M2" s="4" t="s">
        <v>216</v>
      </c>
    </row>
    <row r="3" spans="1:13">
      <c r="A3" s="3" t="s">
        <v>217</v>
      </c>
      <c r="C3" s="4">
        <f t="shared" ref="C3:C10" si="0">C2</f>
        <v>-5</v>
      </c>
      <c r="D3" s="4" t="s">
        <v>218</v>
      </c>
      <c r="E3" s="4" t="s">
        <v>106</v>
      </c>
      <c r="F3" s="6" t="str">
        <f>IF('Hoone üldandmed'!$B$4="","",IF(IF(C3&gt;='Hoone üldandmed'!$B$4*1,TRUE,FALSE),C3,""))</f>
        <v/>
      </c>
      <c r="G3" s="6" t="b">
        <f>IF('Hoone üldandmed'!$B$4="",FALSE,IF(C3&gt;='Hoone üldandmed'!$B$4*1,TRUE,FALSE))</f>
        <v>0</v>
      </c>
      <c r="H3" s="4"/>
      <c r="I3" s="1">
        <f>COUNTIFS($C$1:C3,C3)</f>
        <v>3</v>
      </c>
      <c r="J3" s="4" t="s">
        <v>106</v>
      </c>
      <c r="L3" s="4" t="s">
        <v>6</v>
      </c>
      <c r="M3" s="4" t="s">
        <v>219</v>
      </c>
    </row>
    <row r="4" spans="1:13">
      <c r="A4" s="3" t="s">
        <v>220</v>
      </c>
      <c r="C4" s="4">
        <f t="shared" si="0"/>
        <v>-5</v>
      </c>
      <c r="D4" s="4" t="s">
        <v>221</v>
      </c>
      <c r="E4" s="4" t="s">
        <v>64</v>
      </c>
      <c r="F4" s="6" t="str">
        <f>IF('Hoone üldandmed'!$B$4="","",IF(IF(C4&gt;='Hoone üldandmed'!$B$4*1,TRUE,FALSE),C4,""))</f>
        <v/>
      </c>
      <c r="G4" s="6" t="b">
        <f>IF('Hoone üldandmed'!$B$4="",FALSE,IF(C4&gt;='Hoone üldandmed'!$B$4*1,TRUE,FALSE))</f>
        <v>0</v>
      </c>
      <c r="H4" s="4"/>
      <c r="I4" s="1">
        <f>COUNTIFS($C$1:C4,C4)</f>
        <v>4</v>
      </c>
      <c r="J4" s="4" t="s">
        <v>54</v>
      </c>
      <c r="L4" s="4" t="s">
        <v>222</v>
      </c>
      <c r="M4" s="4" t="s">
        <v>223</v>
      </c>
    </row>
    <row r="5" spans="1:13">
      <c r="A5" s="3" t="s">
        <v>224</v>
      </c>
      <c r="C5" s="4">
        <f t="shared" si="0"/>
        <v>-5</v>
      </c>
      <c r="D5" s="4" t="s">
        <v>225</v>
      </c>
      <c r="E5" s="4"/>
      <c r="F5" s="6" t="str">
        <f>IF('Hoone üldandmed'!$B$4="","",IF(IF(C5&gt;='Hoone üldandmed'!$B$4*1,TRUE,FALSE),C5,""))</f>
        <v/>
      </c>
      <c r="G5" s="6" t="b">
        <f>IF('Hoone üldandmed'!$B$4="",FALSE,IF(C5&gt;='Hoone üldandmed'!$B$4*1,TRUE,FALSE))</f>
        <v>0</v>
      </c>
      <c r="H5" s="4"/>
      <c r="I5" s="1">
        <f>COUNTIFS($C$1:C5,C5)</f>
        <v>5</v>
      </c>
      <c r="J5" s="4" t="s">
        <v>210</v>
      </c>
      <c r="L5" s="4" t="s">
        <v>226</v>
      </c>
      <c r="M5" s="4" t="s">
        <v>227</v>
      </c>
    </row>
    <row r="6" spans="1:13">
      <c r="A6" s="3" t="s">
        <v>228</v>
      </c>
      <c r="C6" s="4">
        <f t="shared" si="0"/>
        <v>-5</v>
      </c>
      <c r="D6" s="4" t="s">
        <v>229</v>
      </c>
      <c r="E6" s="4" t="s">
        <v>230</v>
      </c>
      <c r="F6" s="6" t="str">
        <f>IF('Hoone üldandmed'!$B$4="","",IF(IF(C6&gt;='Hoone üldandmed'!$B$4*1,TRUE,FALSE),C6,""))</f>
        <v/>
      </c>
      <c r="G6" s="6" t="b">
        <f>IF('Hoone üldandmed'!$B$4="",FALSE,IF(C6&gt;='Hoone üldandmed'!$B$4*1,TRUE,FALSE))</f>
        <v>0</v>
      </c>
      <c r="H6" s="4"/>
      <c r="I6" s="1">
        <f>COUNTIFS($C$1:C6,C6)</f>
        <v>6</v>
      </c>
      <c r="L6" s="4" t="s">
        <v>231</v>
      </c>
      <c r="M6" s="4" t="s">
        <v>232</v>
      </c>
    </row>
    <row r="7" spans="1:13">
      <c r="A7" s="3" t="s">
        <v>17</v>
      </c>
      <c r="C7" s="4">
        <f t="shared" si="0"/>
        <v>-5</v>
      </c>
      <c r="D7" s="4" t="s">
        <v>233</v>
      </c>
      <c r="E7" s="4"/>
      <c r="F7" s="6" t="str">
        <f>IF('Hoone üldandmed'!$B$4="","",IF(IF(C7&gt;='Hoone üldandmed'!$B$4*1,TRUE,FALSE),C7,""))</f>
        <v/>
      </c>
      <c r="G7" s="6" t="b">
        <f>IF('Hoone üldandmed'!$B$4="",FALSE,IF(C7&gt;='Hoone üldandmed'!$B$4*1,TRUE,FALSE))</f>
        <v>0</v>
      </c>
      <c r="H7" s="4"/>
      <c r="I7" s="1">
        <f>COUNTIFS($C$1:C7,C7)</f>
        <v>7</v>
      </c>
    </row>
    <row r="8" spans="1:13">
      <c r="A8" s="3" t="s">
        <v>234</v>
      </c>
      <c r="C8" s="4">
        <f>C7</f>
        <v>-5</v>
      </c>
      <c r="D8" s="4" t="s">
        <v>235</v>
      </c>
      <c r="E8" s="4"/>
      <c r="F8" s="6" t="str">
        <f>IF('Hoone üldandmed'!$B$4="","",IF(IF(C8&gt;='Hoone üldandmed'!$B$4*1,TRUE,FALSE),C8,""))</f>
        <v/>
      </c>
      <c r="G8" s="6" t="b">
        <f>IF('Hoone üldandmed'!$B$4="",FALSE,IF(C8&gt;='Hoone üldandmed'!$B$4*1,TRUE,FALSE))</f>
        <v>0</v>
      </c>
      <c r="H8" s="4"/>
      <c r="I8" s="1">
        <f>COUNTIFS($C$1:C8,C8)</f>
        <v>8</v>
      </c>
    </row>
    <row r="9" spans="1:13">
      <c r="A9" s="3" t="s">
        <v>236</v>
      </c>
      <c r="C9" s="4">
        <f t="shared" si="0"/>
        <v>-5</v>
      </c>
      <c r="D9" s="4" t="s">
        <v>237</v>
      </c>
      <c r="E9" s="4" t="s">
        <v>79</v>
      </c>
      <c r="F9" s="6" t="str">
        <f>IF('Hoone üldandmed'!$B$4="","",IF(IF(C9&gt;='Hoone üldandmed'!$B$4*1,TRUE,FALSE),C9,""))</f>
        <v/>
      </c>
      <c r="G9" s="6" t="b">
        <f>IF('Hoone üldandmed'!$B$4="",FALSE,IF(C9&gt;='Hoone üldandmed'!$B$4*1,TRUE,FALSE))</f>
        <v>0</v>
      </c>
      <c r="H9" s="4"/>
      <c r="I9" s="1">
        <f>COUNTIFS($C$1:C9,C9)</f>
        <v>9</v>
      </c>
    </row>
    <row r="10" spans="1:13">
      <c r="A10" s="3" t="s">
        <v>238</v>
      </c>
      <c r="C10" s="4">
        <f t="shared" si="0"/>
        <v>-5</v>
      </c>
      <c r="D10" s="4" t="s">
        <v>239</v>
      </c>
      <c r="E10" s="4" t="s">
        <v>210</v>
      </c>
      <c r="F10" s="6" t="str">
        <f>IF('Hoone üldandmed'!$B$4="","",IF(IF(C10&gt;='Hoone üldandmed'!$B$4*1,TRUE,FALSE),C10,""))</f>
        <v/>
      </c>
      <c r="G10" s="6" t="b">
        <f>IF('Hoone üldandmed'!$B$4="",FALSE,IF(C10&gt;='Hoone üldandmed'!$B$4*1,TRUE,FALSE))</f>
        <v>0</v>
      </c>
      <c r="H10" s="4"/>
    </row>
    <row r="11" spans="1:13">
      <c r="A11" s="3" t="s">
        <v>240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241</v>
      </c>
      <c r="C12" s="4">
        <f t="shared" si="1"/>
        <v>-4</v>
      </c>
      <c r="D12" s="4" t="s">
        <v>214</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242</v>
      </c>
      <c r="C13" s="4">
        <f t="shared" si="1"/>
        <v>-4</v>
      </c>
      <c r="D13" s="4" t="s">
        <v>218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243</v>
      </c>
      <c r="C14" s="4">
        <f t="shared" si="1"/>
        <v>-4</v>
      </c>
      <c r="D14" s="4" t="s">
        <v>221</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244</v>
      </c>
      <c r="C15" s="4">
        <f t="shared" si="1"/>
        <v>-4</v>
      </c>
      <c r="D15" s="4" t="s">
        <v>225</v>
      </c>
      <c r="E15" s="4" t="str">
        <f>IF(E5=0,"",E5)</f>
        <v/>
      </c>
      <c r="F15" s="6" t="str">
        <f>IF('Hoone üldandmed'!$B$4="","",IF(IF(C15&gt;='Hoone üldandmed'!$B$4*1,TRUE,FALSE),C15,""))</f>
        <v/>
      </c>
      <c r="G15" s="6" t="b">
        <f>IF('Hoone üldandmed'!$B$4="",FALSE,IF(C15&gt;='Hoone üldandmed'!$B$4*1,TRUE,FALSE))</f>
        <v>0</v>
      </c>
      <c r="H15" s="4"/>
      <c r="I15" s="1">
        <f>COUNTIFS($C$1:C15,C15)</f>
        <v>5</v>
      </c>
    </row>
    <row r="16" spans="1:13">
      <c r="A16" s="3" t="s">
        <v>245</v>
      </c>
      <c r="C16" s="4">
        <f t="shared" si="1"/>
        <v>-4</v>
      </c>
      <c r="D16" s="4" t="s">
        <v>229</v>
      </c>
      <c r="E16" s="4" t="s">
        <v>230</v>
      </c>
      <c r="F16" s="6" t="str">
        <f>IF('Hoone üldandmed'!$B$4="","",IF(IF(C16&gt;='Hoone üldandmed'!$B$4*1,TRUE,FALSE),C16,""))</f>
        <v/>
      </c>
      <c r="G16" s="6" t="b">
        <f>IF('Hoone üldandmed'!$B$4="",FALSE,IF(C16&gt;='Hoone üldandmed'!$B$4*1,TRUE,FALSE))</f>
        <v>0</v>
      </c>
      <c r="H16" s="4"/>
      <c r="I16" s="1">
        <f>COUNTIFS($C$1:C16,C16)</f>
        <v>6</v>
      </c>
    </row>
    <row r="17" spans="1:9">
      <c r="A17" s="3" t="s">
        <v>246</v>
      </c>
      <c r="C17" s="4">
        <f t="shared" si="1"/>
        <v>-4</v>
      </c>
      <c r="D17" s="4" t="s">
        <v>233</v>
      </c>
      <c r="E17" s="4" t="str">
        <f>IF(E7=0,"",E7)</f>
        <v/>
      </c>
      <c r="F17" s="6" t="str">
        <f>IF('Hoone üldandmed'!$B$4="","",IF(IF(C17&gt;='Hoone üldandmed'!$B$4*1,TRUE,FALSE),C17,""))</f>
        <v/>
      </c>
      <c r="G17" s="6" t="b">
        <f>IF('Hoone üldandmed'!$B$4="",FALSE,IF(C17&gt;='Hoone üldandmed'!$B$4*1,TRUE,FALSE))</f>
        <v>0</v>
      </c>
      <c r="H17" s="4"/>
      <c r="I17" s="1">
        <f>COUNTIFS($C$1:C17,C17)</f>
        <v>7</v>
      </c>
    </row>
    <row r="18" spans="1:9">
      <c r="A18" s="3" t="s">
        <v>247</v>
      </c>
      <c r="C18" s="4">
        <f t="shared" si="1"/>
        <v>-4</v>
      </c>
      <c r="D18" s="4" t="s">
        <v>235</v>
      </c>
      <c r="E18" s="4" t="str">
        <f>IF(E8=0,"",E8)</f>
        <v/>
      </c>
      <c r="F18" s="6" t="str">
        <f>IF('Hoone üldandmed'!$B$4="","",IF(IF(C18&gt;='Hoone üldandmed'!$B$4*1,TRUE,FALSE),C18,""))</f>
        <v/>
      </c>
      <c r="G18" s="6" t="b">
        <f>IF('Hoone üldandmed'!$B$4="",FALSE,IF(C18&gt;='Hoone üldandmed'!$B$4*1,TRUE,FALSE))</f>
        <v>0</v>
      </c>
      <c r="H18" s="4"/>
      <c r="I18" s="1">
        <f>COUNTIFS($C$1:C18,C18)</f>
        <v>8</v>
      </c>
    </row>
    <row r="19" spans="1:9">
      <c r="A19" s="3" t="s">
        <v>248</v>
      </c>
      <c r="C19" s="4">
        <f t="shared" si="1"/>
        <v>-4</v>
      </c>
      <c r="D19" s="4" t="s">
        <v>237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249</v>
      </c>
      <c r="C20" s="4">
        <f t="shared" si="1"/>
        <v>-4</v>
      </c>
      <c r="D20" s="4" t="s">
        <v>239</v>
      </c>
      <c r="E20" s="4" t="s">
        <v>210</v>
      </c>
      <c r="F20" s="6" t="str">
        <f>IF('Hoone üldandmed'!$B$4="","",IF(IF(C20&gt;='Hoone üldandmed'!$B$4*1,TRUE,FALSE),C20,""))</f>
        <v/>
      </c>
      <c r="G20" s="6" t="b">
        <f>IF('Hoone üldandmed'!$B$4="",FALSE,IF(C20&gt;='Hoone üldandmed'!$B$4*1,TRUE,FALSE))</f>
        <v>0</v>
      </c>
      <c r="H20" s="4"/>
    </row>
    <row r="21" spans="1:9">
      <c r="A21" s="3" t="s">
        <v>250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251</v>
      </c>
      <c r="C22" s="4">
        <f t="shared" si="1"/>
        <v>-3</v>
      </c>
      <c r="D22" s="4" t="s">
        <v>214</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252</v>
      </c>
      <c r="C23" s="4">
        <f t="shared" si="1"/>
        <v>-3</v>
      </c>
      <c r="D23" s="4" t="s">
        <v>218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253</v>
      </c>
      <c r="C24" s="4">
        <f t="shared" si="1"/>
        <v>-3</v>
      </c>
      <c r="D24" s="4" t="s">
        <v>221</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254</v>
      </c>
      <c r="C25" s="4">
        <f t="shared" si="1"/>
        <v>-3</v>
      </c>
      <c r="D25" s="4" t="s">
        <v>225</v>
      </c>
      <c r="E25" s="4" t="str">
        <f>IF(E15=0,"",E15)</f>
        <v/>
      </c>
      <c r="F25" s="6" t="str">
        <f>IF('Hoone üldandmed'!$B$4="","",IF(IF(C25&gt;='Hoone üldandmed'!$B$4*1,TRUE,FALSE),C25,""))</f>
        <v/>
      </c>
      <c r="G25" s="6" t="b">
        <f>IF('Hoone üldandmed'!$B$4="",FALSE,IF(C25&gt;='Hoone üldandmed'!$B$4*1,TRUE,FALSE))</f>
        <v>0</v>
      </c>
      <c r="H25" s="4"/>
      <c r="I25" s="1">
        <f>COUNTIFS($C$1:C25,C25)</f>
        <v>5</v>
      </c>
    </row>
    <row r="26" spans="1:9">
      <c r="A26" s="3" t="s">
        <v>255</v>
      </c>
      <c r="C26" s="4">
        <f t="shared" si="1"/>
        <v>-3</v>
      </c>
      <c r="D26" s="4" t="s">
        <v>229</v>
      </c>
      <c r="E26" s="4" t="s">
        <v>230</v>
      </c>
      <c r="F26" s="6" t="str">
        <f>IF('Hoone üldandmed'!$B$4="","",IF(IF(C26&gt;='Hoone üldandmed'!$B$4*1,TRUE,FALSE),C26,""))</f>
        <v/>
      </c>
      <c r="G26" s="6" t="b">
        <f>IF('Hoone üldandmed'!$B$4="",FALSE,IF(C26&gt;='Hoone üldandmed'!$B$4*1,TRUE,FALSE))</f>
        <v>0</v>
      </c>
      <c r="H26" s="4"/>
      <c r="I26" s="1">
        <f>COUNTIFS($C$1:C26,C26)</f>
        <v>6</v>
      </c>
    </row>
    <row r="27" spans="1:9">
      <c r="C27" s="4">
        <f t="shared" si="1"/>
        <v>-3</v>
      </c>
      <c r="D27" s="4" t="s">
        <v>233</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235</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237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239</v>
      </c>
      <c r="E30" s="4" t="s">
        <v>210</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214</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218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221</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225</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229</v>
      </c>
      <c r="E36" s="4" t="s">
        <v>230</v>
      </c>
      <c r="F36" s="6" t="str">
        <f>IF('Hoone üldandmed'!$B$4="","",IF(IF(C36&gt;='Hoone üldandmed'!$B$4*1,TRUE,FALSE),C36,""))</f>
        <v/>
      </c>
      <c r="G36" s="6" t="b">
        <f>IF('Hoone üldandmed'!$B$4="",FALSE,IF(C36&gt;='Hoone üldandmed'!$B$4*1,TRUE,FALSE))</f>
        <v>0</v>
      </c>
      <c r="H36" s="4"/>
      <c r="I36" s="1">
        <f>COUNTIFS($C$1:C36,C36)</f>
        <v>6</v>
      </c>
    </row>
    <row r="37" spans="3:9">
      <c r="C37" s="4">
        <f t="shared" si="1"/>
        <v>-2</v>
      </c>
      <c r="D37" s="4" t="s">
        <v>233</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235</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237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239</v>
      </c>
      <c r="E40" s="4" t="s">
        <v>210</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214</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218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221</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225</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229</v>
      </c>
      <c r="E46" s="4" t="s">
        <v>230</v>
      </c>
      <c r="F46" s="6" t="str">
        <f>IF('Hoone üldandmed'!$B$4="","",IF(IF(C46&gt;='Hoone üldandmed'!$B$4*1,TRUE,FALSE),C46,""))</f>
        <v/>
      </c>
      <c r="G46" s="6" t="b">
        <f>IF('Hoone üldandmed'!$B$4="",FALSE,IF(C46&gt;='Hoone üldandmed'!$B$4*1,TRUE,FALSE))</f>
        <v>0</v>
      </c>
      <c r="H46" s="4"/>
      <c r="I46" s="1">
        <f>COUNTIFS($C$1:C46,C46)</f>
        <v>6</v>
      </c>
    </row>
    <row r="47" spans="3:9">
      <c r="C47" s="4">
        <f t="shared" si="2"/>
        <v>-1</v>
      </c>
      <c r="D47" s="4" t="s">
        <v>233</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235</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237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239</v>
      </c>
      <c r="E50" s="4" t="s">
        <v>210</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c r="C52" s="4">
        <f t="shared" si="2"/>
        <v>0</v>
      </c>
      <c r="D52" s="4" t="s">
        <v>214</v>
      </c>
      <c r="E52" s="4" t="str">
        <f>IF(E42=0,"",E42)</f>
        <v>ÜÜRITAV PIND</v>
      </c>
      <c r="F52" s="6" t="str">
        <f>IF('Hoone üldandmed'!$B$4="","",IF(IF(C52&gt;='Hoone üldandmed'!$B$4*1,TRUE,FALSE),C52,""))</f>
        <v/>
      </c>
      <c r="G52" s="6" t="b">
        <f>IF('Hoone üldandmed'!$B$4="",FALSE,IF(C52&gt;='Hoone üldandmed'!$B$4*1,TRUE,FALSE))</f>
        <v>0</v>
      </c>
      <c r="H52" s="4"/>
      <c r="I52" s="1">
        <f>COUNTIFS($C$1:C52,C52)</f>
        <v>2</v>
      </c>
    </row>
    <row r="53" spans="3:9">
      <c r="C53" s="4">
        <f t="shared" si="2"/>
        <v>0</v>
      </c>
      <c r="D53" s="4" t="s">
        <v>218</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c r="C54" s="4">
        <f t="shared" si="2"/>
        <v>0</v>
      </c>
      <c r="D54" s="4" t="s">
        <v>221</v>
      </c>
      <c r="E54" s="4" t="str">
        <f>IF(E44=0,"",E44)</f>
        <v>TEHNOPIND</v>
      </c>
      <c r="F54" s="6" t="str">
        <f>IF('Hoone üldandmed'!$B$4="","",IF(IF(C54&gt;='Hoone üldandmed'!$B$4*1,TRUE,FALSE),C54,""))</f>
        <v/>
      </c>
      <c r="G54" s="6" t="b">
        <f>IF('Hoone üldandmed'!$B$4="",FALSE,IF(C54&gt;='Hoone üldandmed'!$B$4*1,TRUE,FALSE))</f>
        <v>0</v>
      </c>
      <c r="H54" s="4"/>
      <c r="I54" s="1">
        <f>COUNTIFS($C$1:C54,C54)</f>
        <v>4</v>
      </c>
    </row>
    <row r="55" spans="3:9">
      <c r="C55" s="4">
        <f t="shared" si="2"/>
        <v>0</v>
      </c>
      <c r="D55" s="4" t="s">
        <v>225</v>
      </c>
      <c r="E55" s="4" t="str">
        <f>IF(E45=0,"",E45)</f>
        <v/>
      </c>
      <c r="F55" s="6" t="str">
        <f>IF('Hoone üldandmed'!$B$4="","",IF(IF(C55&gt;='Hoone üldandmed'!$B$4*1,TRUE,FALSE),C55,""))</f>
        <v/>
      </c>
      <c r="G55" s="6" t="b">
        <f>IF('Hoone üldandmed'!$B$4="",FALSE,IF(C55&gt;='Hoone üldandmed'!$B$4*1,TRUE,FALSE))</f>
        <v>0</v>
      </c>
      <c r="H55" s="4"/>
      <c r="I55" s="1">
        <f>COUNTIFS($C$1:C55,C55)</f>
        <v>5</v>
      </c>
    </row>
    <row r="56" spans="3:9">
      <c r="C56" s="4">
        <f t="shared" si="2"/>
        <v>0</v>
      </c>
      <c r="D56" s="4" t="s">
        <v>229</v>
      </c>
      <c r="E56" s="4" t="s">
        <v>230</v>
      </c>
      <c r="F56" s="6" t="str">
        <f>IF('Hoone üldandmed'!$B$4="","",IF(IF(C56&gt;='Hoone üldandmed'!$B$4*1,TRUE,FALSE),C56,""))</f>
        <v/>
      </c>
      <c r="G56" s="6" t="b">
        <f>IF('Hoone üldandmed'!$B$4="",FALSE,IF(C56&gt;='Hoone üldandmed'!$B$4*1,TRUE,FALSE))</f>
        <v>0</v>
      </c>
      <c r="H56" s="4"/>
      <c r="I56" s="1">
        <f>COUNTIFS($C$1:C56,C56)</f>
        <v>6</v>
      </c>
    </row>
    <row r="57" spans="3:9">
      <c r="C57" s="4">
        <f t="shared" si="2"/>
        <v>0</v>
      </c>
      <c r="D57" s="4" t="s">
        <v>233</v>
      </c>
      <c r="E57" s="4" t="str">
        <f>IF(E47=0,"",E47)</f>
        <v/>
      </c>
      <c r="F57" s="6" t="str">
        <f>IF('Hoone üldandmed'!$B$4="","",IF(IF(C57&gt;='Hoone üldandmed'!$B$4*1,TRUE,FALSE),C57,""))</f>
        <v/>
      </c>
      <c r="G57" s="6" t="b">
        <f>IF('Hoone üldandmed'!$B$4="",FALSE,IF(C57&gt;='Hoone üldandmed'!$B$4*1,TRUE,FALSE))</f>
        <v>0</v>
      </c>
      <c r="H57" s="4"/>
      <c r="I57" s="1">
        <f>COUNTIFS($C$1:C57,C57)</f>
        <v>7</v>
      </c>
    </row>
    <row r="58" spans="3:9">
      <c r="C58" s="4">
        <f t="shared" si="2"/>
        <v>0</v>
      </c>
      <c r="D58" s="4" t="s">
        <v>235</v>
      </c>
      <c r="E58" s="4" t="str">
        <f>IF(E48=0,"",E48)</f>
        <v/>
      </c>
      <c r="F58" s="6" t="str">
        <f>IF('Hoone üldandmed'!$B$4="","",IF(IF(C58&gt;='Hoone üldandmed'!$B$4*1,TRUE,FALSE),C58,""))</f>
        <v/>
      </c>
      <c r="G58" s="6" t="b">
        <f>IF('Hoone üldandmed'!$B$4="",FALSE,IF(C58&gt;='Hoone üldandmed'!$B$4*1,TRUE,FALSE))</f>
        <v>0</v>
      </c>
      <c r="H58" s="4"/>
      <c r="I58" s="1">
        <f>COUNTIFS($C$1:C58,C58)</f>
        <v>8</v>
      </c>
    </row>
    <row r="59" spans="3:9">
      <c r="C59" s="4">
        <f t="shared" si="2"/>
        <v>0</v>
      </c>
      <c r="D59" s="4" t="s">
        <v>237</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c r="C60" s="4">
        <f t="shared" si="2"/>
        <v>0</v>
      </c>
      <c r="D60" s="4" t="s">
        <v>239</v>
      </c>
      <c r="E60" s="4" t="s">
        <v>210</v>
      </c>
      <c r="F60" s="6" t="str">
        <f>IF('Hoone üldandmed'!$B$4="","",IF(IF(C60&gt;='Hoone üldandmed'!$B$4*1,TRUE,FALSE),C60,""))</f>
        <v/>
      </c>
      <c r="G60" s="6" t="b">
        <f>IF('Hoone üldandmed'!$B$4="",FALSE,IF(C60&gt;='Hoone üldandmed'!$B$4*1,TRUE,FALSE))</f>
        <v>0</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214</v>
      </c>
      <c r="E62" s="4" t="str">
        <f>IF(E52=0,"",E52)</f>
        <v>ÜÜRITAV PIND</v>
      </c>
      <c r="F62" s="7">
        <f>IF(IF(C62&lt;='Hoone üldandmed'!$B$3*1,TRUE,FALSE),C62,"")</f>
        <v>1</v>
      </c>
      <c r="G62" s="7" t="b">
        <f>IF(C62&lt;='Hoone üldandmed'!$B$3*1,TRUE,FALSE)</f>
        <v>1</v>
      </c>
      <c r="H62" s="4"/>
      <c r="I62" s="1">
        <f>COUNTIFS($C$1:C62,C62)</f>
        <v>2</v>
      </c>
    </row>
    <row r="63" spans="3:9">
      <c r="C63" s="4">
        <f t="shared" si="2"/>
        <v>1</v>
      </c>
      <c r="D63" s="4" t="s">
        <v>218</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221</v>
      </c>
      <c r="E64" s="4" t="str">
        <f>IF(E54=0,"",E54)</f>
        <v>TEHNOPIND</v>
      </c>
      <c r="F64" s="7">
        <f>IF(IF(C64&lt;='Hoone üldandmed'!$B$3*1,TRUE,FALSE),C64,"")</f>
        <v>1</v>
      </c>
      <c r="G64" s="7" t="b">
        <f>IF(C64&lt;='Hoone üldandmed'!$B$3*1,TRUE,FALSE)</f>
        <v>1</v>
      </c>
      <c r="H64" s="4"/>
      <c r="I64" s="1">
        <f>COUNTIFS($C$1:C64,C64)</f>
        <v>4</v>
      </c>
    </row>
    <row r="65" spans="3:9">
      <c r="C65" s="4">
        <f t="shared" si="2"/>
        <v>1</v>
      </c>
      <c r="D65" s="4" t="s">
        <v>225</v>
      </c>
      <c r="E65" s="4" t="str">
        <f>IF(E55=0,"",E55)</f>
        <v/>
      </c>
      <c r="F65" s="7">
        <f>IF(IF(C65&lt;='Hoone üldandmed'!$B$3*1,TRUE,FALSE),C65,"")</f>
        <v>1</v>
      </c>
      <c r="G65" s="7" t="b">
        <f>IF(C65&lt;='Hoone üldandmed'!$B$3*1,TRUE,FALSE)</f>
        <v>1</v>
      </c>
      <c r="H65" s="4"/>
      <c r="I65" s="1">
        <f>COUNTIFS($C$1:C65,C65)</f>
        <v>5</v>
      </c>
    </row>
    <row r="66" spans="3:9">
      <c r="C66" s="4">
        <f t="shared" si="2"/>
        <v>1</v>
      </c>
      <c r="D66" s="4" t="s">
        <v>229</v>
      </c>
      <c r="E66" s="4" t="s">
        <v>230</v>
      </c>
      <c r="F66" s="7">
        <f>IF(IF(C66&lt;='Hoone üldandmed'!$B$3*1,TRUE,FALSE),C66,"")</f>
        <v>1</v>
      </c>
      <c r="G66" s="7" t="b">
        <f>IF(C66&lt;='Hoone üldandmed'!$B$3*1,TRUE,FALSE)</f>
        <v>1</v>
      </c>
      <c r="H66" s="4"/>
      <c r="I66" s="1">
        <f>COUNTIFS($C$1:C66,C66)</f>
        <v>6</v>
      </c>
    </row>
    <row r="67" spans="3:9">
      <c r="C67" s="4">
        <f t="shared" ref="C67:C76" si="3">C57+1</f>
        <v>1</v>
      </c>
      <c r="D67" s="4" t="s">
        <v>233</v>
      </c>
      <c r="E67" s="4" t="str">
        <f>IF(E57=0,"",E57)</f>
        <v/>
      </c>
      <c r="F67" s="7">
        <f>IF(IF(C67&lt;='Hoone üldandmed'!$B$3*1,TRUE,FALSE),C67,"")</f>
        <v>1</v>
      </c>
      <c r="G67" s="7" t="b">
        <f>IF(C67&lt;='Hoone üldandmed'!$B$3*1,TRUE,FALSE)</f>
        <v>1</v>
      </c>
      <c r="H67" s="4"/>
      <c r="I67" s="1">
        <f>COUNTIFS($C$1:C67,C67)</f>
        <v>7</v>
      </c>
    </row>
    <row r="68" spans="3:9">
      <c r="C68" s="4">
        <f t="shared" si="3"/>
        <v>1</v>
      </c>
      <c r="D68" s="4" t="s">
        <v>235</v>
      </c>
      <c r="E68" s="4" t="str">
        <f>IF(E58=0,"",E58)</f>
        <v/>
      </c>
      <c r="F68" s="7">
        <f>IF(IF(C68&lt;='Hoone üldandmed'!$B$3*1,TRUE,FALSE),C68,"")</f>
        <v>1</v>
      </c>
      <c r="G68" s="7" t="b">
        <f>IF(C68&lt;='Hoone üldandmed'!$B$3*1,TRUE,FALSE)</f>
        <v>1</v>
      </c>
      <c r="H68" s="4"/>
      <c r="I68" s="1">
        <f>COUNTIFS($C$1:C68,C68)</f>
        <v>8</v>
      </c>
    </row>
    <row r="69" spans="3:9">
      <c r="C69" s="4">
        <f t="shared" si="3"/>
        <v>1</v>
      </c>
      <c r="D69" s="4" t="s">
        <v>237</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239</v>
      </c>
      <c r="E70" s="4" t="s">
        <v>210</v>
      </c>
      <c r="F70" s="7">
        <f>IF(IF(C70&lt;='Hoone üldandmed'!$B$3*1,TRUE,FALSE),C70,"")</f>
        <v>1</v>
      </c>
      <c r="G70" s="7" t="b">
        <f>IF(C70&lt;='Hoone üldandmed'!$B$3*1,TRUE,FALSE)</f>
        <v>1</v>
      </c>
      <c r="H70" s="4"/>
    </row>
    <row r="71" spans="3:9">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c r="C72" s="4">
        <f t="shared" si="3"/>
        <v>2</v>
      </c>
      <c r="D72" s="4" t="s">
        <v>214</v>
      </c>
      <c r="E72" s="4" t="str">
        <f>IF(E62=0,"",E62)</f>
        <v>ÜÜRITAV PIND</v>
      </c>
      <c r="F72" s="7" t="str">
        <f>IF(IF(C72&lt;='Hoone üldandmed'!$B$3*1,TRUE,FALSE),C72,"")</f>
        <v/>
      </c>
      <c r="G72" s="7" t="b">
        <f>IF(C72&lt;='Hoone üldandmed'!$B$3*1,TRUE,FALSE)</f>
        <v>0</v>
      </c>
      <c r="H72" s="4"/>
      <c r="I72" s="1">
        <f>COUNTIFS($C$1:C72,C72)</f>
        <v>2</v>
      </c>
    </row>
    <row r="73" spans="3:9">
      <c r="C73" s="4">
        <f t="shared" si="3"/>
        <v>2</v>
      </c>
      <c r="D73" s="4" t="s">
        <v>218</v>
      </c>
      <c r="E73" s="4" t="str">
        <f>IF(E63=0,"",E63)</f>
        <v>VERTIKAALSETE ÜHENDUSTEEDE PIND</v>
      </c>
      <c r="F73" s="7" t="str">
        <f>IF(IF(C73&lt;='Hoone üldandmed'!$B$3*1,TRUE,FALSE),C73,"")</f>
        <v/>
      </c>
      <c r="G73" s="7" t="b">
        <f>IF(C73&lt;='Hoone üldandmed'!$B$3*1,TRUE,FALSE)</f>
        <v>0</v>
      </c>
      <c r="H73" s="4"/>
      <c r="I73" s="1">
        <f>COUNTIFS($C$1:C73,C73)</f>
        <v>3</v>
      </c>
    </row>
    <row r="74" spans="3:9">
      <c r="C74" s="4">
        <f t="shared" si="3"/>
        <v>2</v>
      </c>
      <c r="D74" s="4" t="s">
        <v>221</v>
      </c>
      <c r="E74" s="4" t="str">
        <f>IF(E64=0,"",E64)</f>
        <v>TEHNOPIND</v>
      </c>
      <c r="F74" s="7" t="str">
        <f>IF(IF(C74&lt;='Hoone üldandmed'!$B$3*1,TRUE,FALSE),C74,"")</f>
        <v/>
      </c>
      <c r="G74" s="7" t="b">
        <f>IF(C74&lt;='Hoone üldandmed'!$B$3*1,TRUE,FALSE)</f>
        <v>0</v>
      </c>
      <c r="H74" s="4"/>
      <c r="I74" s="1">
        <f>COUNTIFS($C$1:C74,C74)</f>
        <v>4</v>
      </c>
    </row>
    <row r="75" spans="3:9">
      <c r="C75" s="4">
        <f t="shared" si="3"/>
        <v>2</v>
      </c>
      <c r="D75" s="4" t="s">
        <v>225</v>
      </c>
      <c r="E75" s="4" t="str">
        <f>IF(E65=0,"",E65)</f>
        <v/>
      </c>
      <c r="F75" s="7" t="str">
        <f>IF(IF(C75&lt;='Hoone üldandmed'!$B$3*1,TRUE,FALSE),C75,"")</f>
        <v/>
      </c>
      <c r="G75" s="7" t="b">
        <f>IF(C75&lt;='Hoone üldandmed'!$B$3*1,TRUE,FALSE)</f>
        <v>0</v>
      </c>
      <c r="H75" s="4"/>
      <c r="I75" s="1">
        <f>COUNTIFS($C$1:C75,C75)</f>
        <v>5</v>
      </c>
    </row>
    <row r="76" spans="3:9">
      <c r="C76" s="4">
        <f t="shared" si="3"/>
        <v>2</v>
      </c>
      <c r="D76" s="4" t="s">
        <v>229</v>
      </c>
      <c r="E76" s="4" t="s">
        <v>230</v>
      </c>
      <c r="F76" s="7" t="str">
        <f>IF(IF(C76&lt;='Hoone üldandmed'!$B$3*1,TRUE,FALSE),C76,"")</f>
        <v/>
      </c>
      <c r="G76" s="7" t="b">
        <f>IF(C76&lt;='Hoone üldandmed'!$B$3*1,TRUE,FALSE)</f>
        <v>0</v>
      </c>
      <c r="H76" s="4"/>
      <c r="I76" s="1">
        <f>COUNTIFS($C$1:C76,C76)</f>
        <v>6</v>
      </c>
    </row>
    <row r="77" spans="3:9">
      <c r="C77" s="4">
        <f t="shared" ref="C77:C86" si="4">C67+1</f>
        <v>2</v>
      </c>
      <c r="D77" s="4" t="s">
        <v>233</v>
      </c>
      <c r="E77" s="4" t="str">
        <f>IF(E67=0,"",E67)</f>
        <v/>
      </c>
      <c r="F77" s="7" t="str">
        <f>IF(IF(C77&lt;='Hoone üldandmed'!$B$3*1,TRUE,FALSE),C77,"")</f>
        <v/>
      </c>
      <c r="G77" s="7" t="b">
        <f>IF(C77&lt;='Hoone üldandmed'!$B$3*1,TRUE,FALSE)</f>
        <v>0</v>
      </c>
      <c r="H77" s="4"/>
      <c r="I77" s="1">
        <f>COUNTIFS($C$1:C77,C77)</f>
        <v>7</v>
      </c>
    </row>
    <row r="78" spans="3:9">
      <c r="C78" s="4">
        <f t="shared" si="4"/>
        <v>2</v>
      </c>
      <c r="D78" s="4" t="s">
        <v>235</v>
      </c>
      <c r="E78" s="4" t="str">
        <f>IF(E68=0,"",E68)</f>
        <v/>
      </c>
      <c r="F78" s="7" t="str">
        <f>IF(IF(C78&lt;='Hoone üldandmed'!$B$3*1,TRUE,FALSE),C78,"")</f>
        <v/>
      </c>
      <c r="G78" s="7" t="b">
        <f>IF(C78&lt;='Hoone üldandmed'!$B$3*1,TRUE,FALSE)</f>
        <v>0</v>
      </c>
      <c r="H78" s="4"/>
      <c r="I78" s="1">
        <f>COUNTIFS($C$1:C78,C78)</f>
        <v>8</v>
      </c>
    </row>
    <row r="79" spans="3:9">
      <c r="C79" s="4">
        <f t="shared" si="4"/>
        <v>2</v>
      </c>
      <c r="D79" s="4" t="s">
        <v>237</v>
      </c>
      <c r="E79" s="4" t="str">
        <f>IF(E69=0,"",E69)</f>
        <v>KORRUSE AVATUD NETOPIND</v>
      </c>
      <c r="F79" s="7" t="str">
        <f>IF(IF(C79&lt;='Hoone üldandmed'!$B$3*1,TRUE,FALSE),C79,"")</f>
        <v/>
      </c>
      <c r="G79" s="7" t="b">
        <f>IF(C79&lt;='Hoone üldandmed'!$B$3*1,TRUE,FALSE)</f>
        <v>0</v>
      </c>
      <c r="H79" s="4"/>
      <c r="I79" s="1">
        <f>COUNTIFS($C$1:C79,C79)</f>
        <v>9</v>
      </c>
    </row>
    <row r="80" spans="3:9">
      <c r="C80" s="4">
        <f t="shared" si="4"/>
        <v>2</v>
      </c>
      <c r="D80" s="4" t="s">
        <v>239</v>
      </c>
      <c r="E80" s="4" t="s">
        <v>210</v>
      </c>
      <c r="F80" s="7" t="str">
        <f>IF(IF(C80&lt;='Hoone üldandmed'!$B$3*1,TRUE,FALSE),C80,"")</f>
        <v/>
      </c>
      <c r="G80" s="7" t="b">
        <f>IF(C80&lt;='Hoone üldandmed'!$B$3*1,TRUE,FALSE)</f>
        <v>0</v>
      </c>
      <c r="H80" s="4"/>
    </row>
    <row r="81" spans="3:9">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c r="C82" s="4">
        <f t="shared" si="4"/>
        <v>3</v>
      </c>
      <c r="D82" s="4" t="s">
        <v>214</v>
      </c>
      <c r="E82" s="4" t="str">
        <f>IF(E72=0,"",E72)</f>
        <v>ÜÜRITAV PIND</v>
      </c>
      <c r="F82" s="7" t="str">
        <f>IF(IF(C82&lt;='Hoone üldandmed'!$B$3*1,TRUE,FALSE),C82,"")</f>
        <v/>
      </c>
      <c r="G82" s="7" t="b">
        <f>IF(C82&lt;='Hoone üldandmed'!$B$3*1,TRUE,FALSE)</f>
        <v>0</v>
      </c>
      <c r="H82" s="4"/>
      <c r="I82" s="1">
        <f>COUNTIFS($C$1:C82,C82)</f>
        <v>2</v>
      </c>
    </row>
    <row r="83" spans="3:9">
      <c r="C83" s="4">
        <f t="shared" si="4"/>
        <v>3</v>
      </c>
      <c r="D83" s="4" t="s">
        <v>218</v>
      </c>
      <c r="E83" s="4" t="str">
        <f>IF(E73=0,"",E73)</f>
        <v>VERTIKAALSETE ÜHENDUSTEEDE PIND</v>
      </c>
      <c r="F83" s="7" t="str">
        <f>IF(IF(C83&lt;='Hoone üldandmed'!$B$3*1,TRUE,FALSE),C83,"")</f>
        <v/>
      </c>
      <c r="G83" s="7" t="b">
        <f>IF(C83&lt;='Hoone üldandmed'!$B$3*1,TRUE,FALSE)</f>
        <v>0</v>
      </c>
      <c r="H83" s="4"/>
      <c r="I83" s="1">
        <f>COUNTIFS($C$1:C83,C83)</f>
        <v>3</v>
      </c>
    </row>
    <row r="84" spans="3:9">
      <c r="C84" s="4">
        <f t="shared" si="4"/>
        <v>3</v>
      </c>
      <c r="D84" s="4" t="s">
        <v>221</v>
      </c>
      <c r="E84" s="4" t="str">
        <f>IF(E74=0,"",E74)</f>
        <v>TEHNOPIND</v>
      </c>
      <c r="F84" s="7" t="str">
        <f>IF(IF(C84&lt;='Hoone üldandmed'!$B$3*1,TRUE,FALSE),C84,"")</f>
        <v/>
      </c>
      <c r="G84" s="7" t="b">
        <f>IF(C84&lt;='Hoone üldandmed'!$B$3*1,TRUE,FALSE)</f>
        <v>0</v>
      </c>
      <c r="H84" s="4"/>
      <c r="I84" s="1">
        <f>COUNTIFS($C$1:C84,C84)</f>
        <v>4</v>
      </c>
    </row>
    <row r="85" spans="3:9">
      <c r="C85" s="4">
        <f t="shared" si="4"/>
        <v>3</v>
      </c>
      <c r="D85" s="4" t="s">
        <v>225</v>
      </c>
      <c r="E85" s="4" t="str">
        <f>IF(E75=0,"",E75)</f>
        <v/>
      </c>
      <c r="F85" s="7" t="str">
        <f>IF(IF(C85&lt;='Hoone üldandmed'!$B$3*1,TRUE,FALSE),C85,"")</f>
        <v/>
      </c>
      <c r="G85" s="7" t="b">
        <f>IF(C85&lt;='Hoone üldandmed'!$B$3*1,TRUE,FALSE)</f>
        <v>0</v>
      </c>
      <c r="H85" s="4"/>
      <c r="I85" s="1">
        <f>COUNTIFS($C$1:C85,C85)</f>
        <v>5</v>
      </c>
    </row>
    <row r="86" spans="3:9">
      <c r="C86" s="4">
        <f t="shared" si="4"/>
        <v>3</v>
      </c>
      <c r="D86" s="4" t="s">
        <v>229</v>
      </c>
      <c r="E86" s="4" t="s">
        <v>230</v>
      </c>
      <c r="F86" s="7" t="str">
        <f>IF(IF(C86&lt;='Hoone üldandmed'!$B$3*1,TRUE,FALSE),C86,"")</f>
        <v/>
      </c>
      <c r="G86" s="7" t="b">
        <f>IF(C86&lt;='Hoone üldandmed'!$B$3*1,TRUE,FALSE)</f>
        <v>0</v>
      </c>
      <c r="H86" s="4"/>
      <c r="I86" s="1">
        <f>COUNTIFS($C$1:C86,C86)</f>
        <v>6</v>
      </c>
    </row>
    <row r="87" spans="3:9">
      <c r="C87" s="4">
        <f t="shared" ref="C87:C96" si="5">C77+1</f>
        <v>3</v>
      </c>
      <c r="D87" s="4" t="s">
        <v>233</v>
      </c>
      <c r="E87" s="4" t="str">
        <f>IF(E77=0,"",E77)</f>
        <v/>
      </c>
      <c r="F87" s="7" t="str">
        <f>IF(IF(C87&lt;='Hoone üldandmed'!$B$3*1,TRUE,FALSE),C87,"")</f>
        <v/>
      </c>
      <c r="G87" s="7" t="b">
        <f>IF(C87&lt;='Hoone üldandmed'!$B$3*1,TRUE,FALSE)</f>
        <v>0</v>
      </c>
      <c r="H87" s="4"/>
      <c r="I87" s="1">
        <f>COUNTIFS($C$1:C87,C87)</f>
        <v>7</v>
      </c>
    </row>
    <row r="88" spans="3:9">
      <c r="C88" s="4">
        <f t="shared" si="5"/>
        <v>3</v>
      </c>
      <c r="D88" s="4" t="s">
        <v>235</v>
      </c>
      <c r="E88" s="4" t="str">
        <f>IF(E78=0,"",E78)</f>
        <v/>
      </c>
      <c r="F88" s="7" t="str">
        <f>IF(IF(C88&lt;='Hoone üldandmed'!$B$3*1,TRUE,FALSE),C88,"")</f>
        <v/>
      </c>
      <c r="G88" s="7" t="b">
        <f>IF(C88&lt;='Hoone üldandmed'!$B$3*1,TRUE,FALSE)</f>
        <v>0</v>
      </c>
      <c r="H88" s="4"/>
      <c r="I88" s="1">
        <f>COUNTIFS($C$1:C88,C88)</f>
        <v>8</v>
      </c>
    </row>
    <row r="89" spans="3:9">
      <c r="C89" s="4">
        <f t="shared" si="5"/>
        <v>3</v>
      </c>
      <c r="D89" s="4" t="s">
        <v>237</v>
      </c>
      <c r="E89" s="4" t="str">
        <f>IF(E79=0,"",E79)</f>
        <v>KORRUSE AVATUD NETOPIND</v>
      </c>
      <c r="F89" s="7" t="str">
        <f>IF(IF(C89&lt;='Hoone üldandmed'!$B$3*1,TRUE,FALSE),C89,"")</f>
        <v/>
      </c>
      <c r="G89" s="7" t="b">
        <f>IF(C89&lt;='Hoone üldandmed'!$B$3*1,TRUE,FALSE)</f>
        <v>0</v>
      </c>
      <c r="H89" s="4"/>
      <c r="I89" s="1">
        <f>COUNTIFS($C$1:C89,C89)</f>
        <v>9</v>
      </c>
    </row>
    <row r="90" spans="3:9">
      <c r="C90" s="4">
        <f t="shared" si="5"/>
        <v>3</v>
      </c>
      <c r="D90" s="4" t="s">
        <v>239</v>
      </c>
      <c r="E90" s="4" t="s">
        <v>210</v>
      </c>
      <c r="F90" s="7" t="str">
        <f>IF(IF(C90&lt;='Hoone üldandmed'!$B$3*1,TRUE,FALSE),C90,"")</f>
        <v/>
      </c>
      <c r="G90" s="7" t="b">
        <f>IF(C90&lt;='Hoone üldandmed'!$B$3*1,TRUE,FALSE)</f>
        <v>0</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214</v>
      </c>
      <c r="E92" s="4" t="str">
        <f>IF(E82=0,"",E82)</f>
        <v>ÜÜRITAV PIND</v>
      </c>
      <c r="F92" s="7" t="str">
        <f>IF(IF(C92&lt;='Hoone üldandmed'!$B$3*1,TRUE,FALSE),C92,"")</f>
        <v/>
      </c>
      <c r="G92" s="7" t="b">
        <f>IF(C92&lt;='Hoone üldandmed'!$B$3*1,TRUE,FALSE)</f>
        <v>0</v>
      </c>
      <c r="H92" s="4"/>
      <c r="I92" s="1">
        <f>COUNTIFS($C$1:C92,C92)</f>
        <v>2</v>
      </c>
    </row>
    <row r="93" spans="3:9">
      <c r="C93" s="4">
        <f t="shared" si="5"/>
        <v>4</v>
      </c>
      <c r="D93" s="4" t="s">
        <v>218</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221</v>
      </c>
      <c r="E94" s="4" t="str">
        <f>IF(E84=0,"",E84)</f>
        <v>TEHNOPIND</v>
      </c>
      <c r="F94" s="7" t="str">
        <f>IF(IF(C94&lt;='Hoone üldandmed'!$B$3*1,TRUE,FALSE),C94,"")</f>
        <v/>
      </c>
      <c r="G94" s="7" t="b">
        <f>IF(C94&lt;='Hoone üldandmed'!$B$3*1,TRUE,FALSE)</f>
        <v>0</v>
      </c>
      <c r="H94" s="4"/>
      <c r="I94" s="1">
        <f>COUNTIFS($C$1:C94,C94)</f>
        <v>4</v>
      </c>
    </row>
    <row r="95" spans="3:9">
      <c r="C95" s="4">
        <f t="shared" si="5"/>
        <v>4</v>
      </c>
      <c r="D95" s="4" t="s">
        <v>225</v>
      </c>
      <c r="E95" s="4" t="str">
        <f>IF(E85=0,"",E85)</f>
        <v/>
      </c>
      <c r="F95" s="7" t="str">
        <f>IF(IF(C95&lt;='Hoone üldandmed'!$B$3*1,TRUE,FALSE),C95,"")</f>
        <v/>
      </c>
      <c r="G95" s="7" t="b">
        <f>IF(C95&lt;='Hoone üldandmed'!$B$3*1,TRUE,FALSE)</f>
        <v>0</v>
      </c>
      <c r="H95" s="4"/>
      <c r="I95" s="1">
        <f>COUNTIFS($C$1:C95,C95)</f>
        <v>5</v>
      </c>
    </row>
    <row r="96" spans="3:9">
      <c r="C96" s="4">
        <f t="shared" si="5"/>
        <v>4</v>
      </c>
      <c r="D96" s="4" t="s">
        <v>229</v>
      </c>
      <c r="E96" s="4" t="s">
        <v>230</v>
      </c>
      <c r="F96" s="7" t="str">
        <f>IF(IF(C96&lt;='Hoone üldandmed'!$B$3*1,TRUE,FALSE),C96,"")</f>
        <v/>
      </c>
      <c r="G96" s="7" t="b">
        <f>IF(C96&lt;='Hoone üldandmed'!$B$3*1,TRUE,FALSE)</f>
        <v>0</v>
      </c>
      <c r="H96" s="4"/>
      <c r="I96" s="1">
        <f>COUNTIFS($C$1:C96,C96)</f>
        <v>6</v>
      </c>
    </row>
    <row r="97" spans="3:9">
      <c r="C97" s="4">
        <f t="shared" ref="C97:C106" si="6">C87+1</f>
        <v>4</v>
      </c>
      <c r="D97" s="4" t="s">
        <v>233</v>
      </c>
      <c r="E97" s="4" t="str">
        <f>IF(E87=0,"",E87)</f>
        <v/>
      </c>
      <c r="F97" s="7" t="str">
        <f>IF(IF(C97&lt;='Hoone üldandmed'!$B$3*1,TRUE,FALSE),C97,"")</f>
        <v/>
      </c>
      <c r="G97" s="7" t="b">
        <f>IF(C97&lt;='Hoone üldandmed'!$B$3*1,TRUE,FALSE)</f>
        <v>0</v>
      </c>
      <c r="H97" s="4"/>
      <c r="I97" s="1">
        <f>COUNTIFS($C$1:C97,C97)</f>
        <v>7</v>
      </c>
    </row>
    <row r="98" spans="3:9">
      <c r="C98" s="4">
        <f t="shared" si="6"/>
        <v>4</v>
      </c>
      <c r="D98" s="4" t="s">
        <v>235</v>
      </c>
      <c r="E98" s="4" t="str">
        <f>IF(E88=0,"",E88)</f>
        <v/>
      </c>
      <c r="F98" s="7" t="str">
        <f>IF(IF(C98&lt;='Hoone üldandmed'!$B$3*1,TRUE,FALSE),C98,"")</f>
        <v/>
      </c>
      <c r="G98" s="7" t="b">
        <f>IF(C98&lt;='Hoone üldandmed'!$B$3*1,TRUE,FALSE)</f>
        <v>0</v>
      </c>
      <c r="H98" s="4"/>
      <c r="I98" s="1">
        <f>COUNTIFS($C$1:C98,C98)</f>
        <v>8</v>
      </c>
    </row>
    <row r="99" spans="3:9">
      <c r="C99" s="4">
        <f t="shared" si="6"/>
        <v>4</v>
      </c>
      <c r="D99" s="4" t="s">
        <v>237</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239</v>
      </c>
      <c r="E100" s="4" t="s">
        <v>210</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214</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218</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221</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225</v>
      </c>
      <c r="E105" s="4" t="str">
        <f>IF(E95=0,"",E95)</f>
        <v/>
      </c>
      <c r="F105" s="7" t="str">
        <f>IF(IF(C105&lt;='Hoone üldandmed'!$B$3*1,TRUE,FALSE),C105,"")</f>
        <v/>
      </c>
      <c r="G105" s="7" t="b">
        <f>IF(C105&lt;='Hoone üldandmed'!$B$3*1,TRUE,FALSE)</f>
        <v>0</v>
      </c>
      <c r="H105" s="4"/>
      <c r="I105" s="1">
        <f>COUNTIFS($C$1:C105,C105)</f>
        <v>5</v>
      </c>
    </row>
    <row r="106" spans="3:9">
      <c r="C106" s="4">
        <f t="shared" si="6"/>
        <v>5</v>
      </c>
      <c r="D106" s="4" t="s">
        <v>229</v>
      </c>
      <c r="E106" s="4" t="s">
        <v>230</v>
      </c>
      <c r="F106" s="7" t="str">
        <f>IF(IF(C106&lt;='Hoone üldandmed'!$B$3*1,TRUE,FALSE),C106,"")</f>
        <v/>
      </c>
      <c r="G106" s="7" t="b">
        <f>IF(C106&lt;='Hoone üldandmed'!$B$3*1,TRUE,FALSE)</f>
        <v>0</v>
      </c>
      <c r="H106" s="4"/>
      <c r="I106" s="1">
        <f>COUNTIFS($C$1:C106,C106)</f>
        <v>6</v>
      </c>
    </row>
    <row r="107" spans="3:9">
      <c r="C107" s="4">
        <f t="shared" ref="C107:C116" si="7">C97+1</f>
        <v>5</v>
      </c>
      <c r="D107" s="4" t="s">
        <v>233</v>
      </c>
      <c r="E107" s="4" t="str">
        <f>IF(E97=0,"",E97)</f>
        <v/>
      </c>
      <c r="F107" s="7" t="str">
        <f>IF(IF(C107&lt;='Hoone üldandmed'!$B$3*1,TRUE,FALSE),C107,"")</f>
        <v/>
      </c>
      <c r="G107" s="7" t="b">
        <f>IF(C107&lt;='Hoone üldandmed'!$B$3*1,TRUE,FALSE)</f>
        <v>0</v>
      </c>
      <c r="H107" s="4"/>
      <c r="I107" s="1">
        <f>COUNTIFS($C$1:C107,C107)</f>
        <v>7</v>
      </c>
    </row>
    <row r="108" spans="3:9">
      <c r="C108" s="4">
        <f t="shared" si="7"/>
        <v>5</v>
      </c>
      <c r="D108" s="4" t="s">
        <v>235</v>
      </c>
      <c r="E108" s="4" t="str">
        <f>IF(E98=0,"",E98)</f>
        <v/>
      </c>
      <c r="F108" s="7" t="str">
        <f>IF(IF(C108&lt;='Hoone üldandmed'!$B$3*1,TRUE,FALSE),C108,"")</f>
        <v/>
      </c>
      <c r="G108" s="7" t="b">
        <f>IF(C108&lt;='Hoone üldandmed'!$B$3*1,TRUE,FALSE)</f>
        <v>0</v>
      </c>
      <c r="H108" s="4"/>
      <c r="I108" s="1">
        <f>COUNTIFS($C$1:C108,C108)</f>
        <v>8</v>
      </c>
    </row>
    <row r="109" spans="3:9">
      <c r="C109" s="4">
        <f t="shared" si="7"/>
        <v>5</v>
      </c>
      <c r="D109" s="4" t="s">
        <v>237</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239</v>
      </c>
      <c r="E110" s="4" t="s">
        <v>210</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214</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218</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221</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225</v>
      </c>
      <c r="E115" s="4" t="str">
        <f>IF(E105=0,"",E105)</f>
        <v/>
      </c>
      <c r="F115" s="7" t="str">
        <f>IF(IF(C115&lt;='Hoone üldandmed'!$B$3*1,TRUE,FALSE),C115,"")</f>
        <v/>
      </c>
      <c r="G115" s="7" t="b">
        <f>IF(C115&lt;='Hoone üldandmed'!$B$3*1,TRUE,FALSE)</f>
        <v>0</v>
      </c>
      <c r="H115" s="4"/>
      <c r="I115" s="1">
        <f>COUNTIFS($C$1:C115,C115)</f>
        <v>5</v>
      </c>
    </row>
    <row r="116" spans="3:9">
      <c r="C116" s="4">
        <f t="shared" si="7"/>
        <v>6</v>
      </c>
      <c r="D116" s="4" t="s">
        <v>229</v>
      </c>
      <c r="E116" s="4" t="s">
        <v>230</v>
      </c>
      <c r="F116" s="7" t="str">
        <f>IF(IF(C116&lt;='Hoone üldandmed'!$B$3*1,TRUE,FALSE),C116,"")</f>
        <v/>
      </c>
      <c r="G116" s="7" t="b">
        <f>IF(C116&lt;='Hoone üldandmed'!$B$3*1,TRUE,FALSE)</f>
        <v>0</v>
      </c>
      <c r="H116" s="4"/>
      <c r="I116" s="1">
        <f>COUNTIFS($C$1:C116,C116)</f>
        <v>6</v>
      </c>
    </row>
    <row r="117" spans="3:9">
      <c r="C117" s="4">
        <f t="shared" ref="C117:C126" si="8">C107+1</f>
        <v>6</v>
      </c>
      <c r="D117" s="4" t="s">
        <v>233</v>
      </c>
      <c r="E117" s="4" t="str">
        <f>IF(E107=0,"",E107)</f>
        <v/>
      </c>
      <c r="F117" s="7" t="str">
        <f>IF(IF(C117&lt;='Hoone üldandmed'!$B$3*1,TRUE,FALSE),C117,"")</f>
        <v/>
      </c>
      <c r="G117" s="7" t="b">
        <f>IF(C117&lt;='Hoone üldandmed'!$B$3*1,TRUE,FALSE)</f>
        <v>0</v>
      </c>
      <c r="H117" s="4"/>
      <c r="I117" s="1">
        <f>COUNTIFS($C$1:C117,C117)</f>
        <v>7</v>
      </c>
    </row>
    <row r="118" spans="3:9">
      <c r="C118" s="4">
        <f t="shared" si="8"/>
        <v>6</v>
      </c>
      <c r="D118" s="4" t="s">
        <v>235</v>
      </c>
      <c r="E118" s="4" t="str">
        <f>IF(E108=0,"",E108)</f>
        <v/>
      </c>
      <c r="F118" s="7" t="str">
        <f>IF(IF(C118&lt;='Hoone üldandmed'!$B$3*1,TRUE,FALSE),C118,"")</f>
        <v/>
      </c>
      <c r="G118" s="7" t="b">
        <f>IF(C118&lt;='Hoone üldandmed'!$B$3*1,TRUE,FALSE)</f>
        <v>0</v>
      </c>
      <c r="H118" s="4"/>
      <c r="I118" s="1">
        <f>COUNTIFS($C$1:C118,C118)</f>
        <v>8</v>
      </c>
    </row>
    <row r="119" spans="3:9">
      <c r="C119" s="4">
        <f t="shared" si="8"/>
        <v>6</v>
      </c>
      <c r="D119" s="4" t="s">
        <v>237</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239</v>
      </c>
      <c r="E120" s="4" t="s">
        <v>210</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214</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218</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221</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225</v>
      </c>
      <c r="E125" s="4" t="str">
        <f>IF(E115=0,"",E115)</f>
        <v/>
      </c>
      <c r="F125" s="7" t="str">
        <f>IF(IF(C125&lt;='Hoone üldandmed'!$B$3*1,TRUE,FALSE),C125,"")</f>
        <v/>
      </c>
      <c r="G125" s="7" t="b">
        <f>IF(C125&lt;='Hoone üldandmed'!$B$3*1,TRUE,FALSE)</f>
        <v>0</v>
      </c>
      <c r="H125" s="4"/>
      <c r="I125" s="1">
        <f>COUNTIFS($C$1:C125,C125)</f>
        <v>5</v>
      </c>
    </row>
    <row r="126" spans="3:9">
      <c r="C126" s="4">
        <f t="shared" si="8"/>
        <v>7</v>
      </c>
      <c r="D126" s="4" t="s">
        <v>229</v>
      </c>
      <c r="E126" s="4" t="s">
        <v>230</v>
      </c>
      <c r="F126" s="7" t="str">
        <f>IF(IF(C126&lt;='Hoone üldandmed'!$B$3*1,TRUE,FALSE),C126,"")</f>
        <v/>
      </c>
      <c r="G126" s="7" t="b">
        <f>IF(C126&lt;='Hoone üldandmed'!$B$3*1,TRUE,FALSE)</f>
        <v>0</v>
      </c>
      <c r="H126" s="4"/>
      <c r="I126" s="1">
        <f>COUNTIFS($C$1:C126,C126)</f>
        <v>6</v>
      </c>
    </row>
    <row r="127" spans="3:9">
      <c r="C127" s="4">
        <f t="shared" ref="C127:C136" si="9">C117+1</f>
        <v>7</v>
      </c>
      <c r="D127" s="4" t="s">
        <v>233</v>
      </c>
      <c r="E127" s="4" t="str">
        <f>IF(E117=0,"",E117)</f>
        <v/>
      </c>
      <c r="F127" s="7" t="str">
        <f>IF(IF(C127&lt;='Hoone üldandmed'!$B$3*1,TRUE,FALSE),C127,"")</f>
        <v/>
      </c>
      <c r="G127" s="7" t="b">
        <f>IF(C127&lt;='Hoone üldandmed'!$B$3*1,TRUE,FALSE)</f>
        <v>0</v>
      </c>
      <c r="H127" s="4"/>
      <c r="I127" s="1">
        <f>COUNTIFS($C$1:C127,C127)</f>
        <v>7</v>
      </c>
    </row>
    <row r="128" spans="3:9">
      <c r="C128" s="4">
        <f t="shared" si="9"/>
        <v>7</v>
      </c>
      <c r="D128" s="4" t="s">
        <v>235</v>
      </c>
      <c r="E128" s="4" t="str">
        <f>IF(E118=0,"",E118)</f>
        <v/>
      </c>
      <c r="F128" s="7" t="str">
        <f>IF(IF(C128&lt;='Hoone üldandmed'!$B$3*1,TRUE,FALSE),C128,"")</f>
        <v/>
      </c>
      <c r="G128" s="7" t="b">
        <f>IF(C128&lt;='Hoone üldandmed'!$B$3*1,TRUE,FALSE)</f>
        <v>0</v>
      </c>
      <c r="H128" s="4"/>
      <c r="I128" s="1">
        <f>COUNTIFS($C$1:C128,C128)</f>
        <v>8</v>
      </c>
    </row>
    <row r="129" spans="3:9">
      <c r="C129" s="4">
        <f t="shared" si="9"/>
        <v>7</v>
      </c>
      <c r="D129" s="4" t="s">
        <v>237</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239</v>
      </c>
      <c r="E130" s="4" t="s">
        <v>210</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214</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218</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221</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225</v>
      </c>
      <c r="E135" s="4" t="str">
        <f>IF(E125=0,"",E125)</f>
        <v/>
      </c>
      <c r="F135" s="7" t="str">
        <f>IF(IF(C135&lt;='Hoone üldandmed'!$B$3*1,TRUE,FALSE),C135,"")</f>
        <v/>
      </c>
      <c r="G135" s="7" t="b">
        <f>IF(C135&lt;='Hoone üldandmed'!$B$3*1,TRUE,FALSE)</f>
        <v>0</v>
      </c>
      <c r="H135" s="4"/>
      <c r="I135" s="1">
        <f>COUNTIFS($C$1:C135,C135)</f>
        <v>5</v>
      </c>
    </row>
    <row r="136" spans="3:9">
      <c r="C136" s="4">
        <f t="shared" si="9"/>
        <v>8</v>
      </c>
      <c r="D136" s="4" t="s">
        <v>229</v>
      </c>
      <c r="E136" s="4" t="s">
        <v>230</v>
      </c>
      <c r="F136" s="7" t="str">
        <f>IF(IF(C136&lt;='Hoone üldandmed'!$B$3*1,TRUE,FALSE),C136,"")</f>
        <v/>
      </c>
      <c r="G136" s="7" t="b">
        <f>IF(C136&lt;='Hoone üldandmed'!$B$3*1,TRUE,FALSE)</f>
        <v>0</v>
      </c>
      <c r="H136" s="4"/>
      <c r="I136" s="1">
        <f>COUNTIFS($C$1:C136,C136)</f>
        <v>6</v>
      </c>
    </row>
    <row r="137" spans="3:9">
      <c r="C137" s="4">
        <f t="shared" ref="C137:C146" si="10">C127+1</f>
        <v>8</v>
      </c>
      <c r="D137" s="4" t="s">
        <v>233</v>
      </c>
      <c r="E137" s="4" t="str">
        <f>IF(E127=0,"",E127)</f>
        <v/>
      </c>
      <c r="F137" s="7" t="str">
        <f>IF(IF(C137&lt;='Hoone üldandmed'!$B$3*1,TRUE,FALSE),C137,"")</f>
        <v/>
      </c>
      <c r="G137" s="7" t="b">
        <f>IF(C137&lt;='Hoone üldandmed'!$B$3*1,TRUE,FALSE)</f>
        <v>0</v>
      </c>
      <c r="H137" s="4"/>
      <c r="I137" s="1">
        <f>COUNTIFS($C$1:C137,C137)</f>
        <v>7</v>
      </c>
    </row>
    <row r="138" spans="3:9">
      <c r="C138" s="4">
        <f t="shared" si="10"/>
        <v>8</v>
      </c>
      <c r="D138" s="4" t="s">
        <v>235</v>
      </c>
      <c r="E138" s="4" t="str">
        <f>IF(E128=0,"",E128)</f>
        <v/>
      </c>
      <c r="F138" s="7" t="str">
        <f>IF(IF(C138&lt;='Hoone üldandmed'!$B$3*1,TRUE,FALSE),C138,"")</f>
        <v/>
      </c>
      <c r="G138" s="7" t="b">
        <f>IF(C138&lt;='Hoone üldandmed'!$B$3*1,TRUE,FALSE)</f>
        <v>0</v>
      </c>
      <c r="H138" s="4"/>
      <c r="I138" s="1">
        <f>COUNTIFS($C$1:C138,C138)</f>
        <v>8</v>
      </c>
    </row>
    <row r="139" spans="3:9">
      <c r="C139" s="4">
        <f t="shared" si="10"/>
        <v>8</v>
      </c>
      <c r="D139" s="4" t="s">
        <v>237</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239</v>
      </c>
      <c r="E140" s="4" t="s">
        <v>210</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214</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218</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221</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225</v>
      </c>
      <c r="E145" s="4" t="str">
        <f>IF(E135=0,"",E135)</f>
        <v/>
      </c>
      <c r="F145" s="7" t="str">
        <f>IF(IF(C145&lt;='Hoone üldandmed'!$B$3*1,TRUE,FALSE),C145,"")</f>
        <v/>
      </c>
      <c r="G145" s="7" t="b">
        <f>IF(C145&lt;='Hoone üldandmed'!$B$3*1,TRUE,FALSE)</f>
        <v>0</v>
      </c>
      <c r="H145" s="4"/>
      <c r="I145" s="1">
        <f>COUNTIFS($C$1:C145,C145)</f>
        <v>5</v>
      </c>
    </row>
    <row r="146" spans="3:9">
      <c r="C146" s="4">
        <f t="shared" si="10"/>
        <v>9</v>
      </c>
      <c r="D146" s="4" t="s">
        <v>229</v>
      </c>
      <c r="E146" s="4" t="s">
        <v>230</v>
      </c>
      <c r="F146" s="7" t="str">
        <f>IF(IF(C146&lt;='Hoone üldandmed'!$B$3*1,TRUE,FALSE),C146,"")</f>
        <v/>
      </c>
      <c r="G146" s="7" t="b">
        <f>IF(C146&lt;='Hoone üldandmed'!$B$3*1,TRUE,FALSE)</f>
        <v>0</v>
      </c>
      <c r="H146" s="4"/>
      <c r="I146" s="1">
        <f>COUNTIFS($C$1:C146,C146)</f>
        <v>6</v>
      </c>
    </row>
    <row r="147" spans="3:9">
      <c r="C147" s="4">
        <f t="shared" ref="C147:C156" si="11">C137+1</f>
        <v>9</v>
      </c>
      <c r="D147" s="4" t="s">
        <v>233</v>
      </c>
      <c r="E147" s="4" t="str">
        <f>IF(E137=0,"",E137)</f>
        <v/>
      </c>
      <c r="F147" s="7" t="str">
        <f>IF(IF(C147&lt;='Hoone üldandmed'!$B$3*1,TRUE,FALSE),C147,"")</f>
        <v/>
      </c>
      <c r="G147" s="7" t="b">
        <f>IF(C147&lt;='Hoone üldandmed'!$B$3*1,TRUE,FALSE)</f>
        <v>0</v>
      </c>
      <c r="H147" s="4"/>
      <c r="I147" s="1">
        <f>COUNTIFS($C$1:C147,C147)</f>
        <v>7</v>
      </c>
    </row>
    <row r="148" spans="3:9">
      <c r="C148" s="4">
        <f t="shared" si="11"/>
        <v>9</v>
      </c>
      <c r="D148" s="4" t="s">
        <v>235</v>
      </c>
      <c r="E148" s="4" t="str">
        <f>IF(E138=0,"",E138)</f>
        <v/>
      </c>
      <c r="F148" s="7" t="str">
        <f>IF(IF(C148&lt;='Hoone üldandmed'!$B$3*1,TRUE,FALSE),C148,"")</f>
        <v/>
      </c>
      <c r="G148" s="7" t="b">
        <f>IF(C148&lt;='Hoone üldandmed'!$B$3*1,TRUE,FALSE)</f>
        <v>0</v>
      </c>
      <c r="H148" s="4"/>
      <c r="I148" s="1">
        <f>COUNTIFS($C$1:C148,C148)</f>
        <v>8</v>
      </c>
    </row>
    <row r="149" spans="3:9">
      <c r="C149" s="4">
        <f t="shared" si="11"/>
        <v>9</v>
      </c>
      <c r="D149" s="4" t="s">
        <v>237</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239</v>
      </c>
      <c r="E150" s="4" t="s">
        <v>210</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214</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218</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221</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225</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229</v>
      </c>
      <c r="E156" s="4" t="s">
        <v>230</v>
      </c>
      <c r="F156" s="7" t="str">
        <f>IF(IF(C156&lt;='Hoone üldandmed'!$B$3*1,TRUE,FALSE),C156,"")</f>
        <v/>
      </c>
      <c r="G156" s="7" t="b">
        <f>IF(C156&lt;='Hoone üldandmed'!$B$3*1,TRUE,FALSE)</f>
        <v>0</v>
      </c>
      <c r="H156" s="4"/>
      <c r="I156" s="1">
        <f>COUNTIFS($C$1:C156,C156)</f>
        <v>6</v>
      </c>
    </row>
    <row r="157" spans="3:9">
      <c r="C157" s="4">
        <f t="shared" ref="C157:C166" si="12">C147+1</f>
        <v>10</v>
      </c>
      <c r="D157" s="4" t="s">
        <v>233</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235</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237</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239</v>
      </c>
      <c r="E160" s="4" t="s">
        <v>210</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214</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218</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221</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225</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229</v>
      </c>
      <c r="E166" s="4" t="s">
        <v>230</v>
      </c>
      <c r="F166" s="7" t="str">
        <f>IF(IF(C166&lt;='Hoone üldandmed'!$B$3*1,TRUE,FALSE),C166,"")</f>
        <v/>
      </c>
      <c r="G166" s="7" t="b">
        <f>IF(C166&lt;='Hoone üldandmed'!$B$3*1,TRUE,FALSE)</f>
        <v>0</v>
      </c>
      <c r="H166" s="4"/>
      <c r="I166" s="1">
        <f>COUNTIFS($C$1:C166,C166)</f>
        <v>6</v>
      </c>
    </row>
    <row r="167" spans="3:9">
      <c r="C167" s="4">
        <f t="shared" ref="C167:C176" si="13">C157+1</f>
        <v>11</v>
      </c>
      <c r="D167" s="4" t="s">
        <v>233</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235</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237</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239</v>
      </c>
      <c r="E170" s="4" t="s">
        <v>210</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214</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218</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221</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225</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229</v>
      </c>
      <c r="E176" s="4" t="s">
        <v>230</v>
      </c>
      <c r="F176" s="7" t="str">
        <f>IF(IF(C176&lt;='Hoone üldandmed'!$B$3*1,TRUE,FALSE),C176,"")</f>
        <v/>
      </c>
      <c r="G176" s="7" t="b">
        <f>IF(C176&lt;='Hoone üldandmed'!$B$3*1,TRUE,FALSE)</f>
        <v>0</v>
      </c>
      <c r="H176" s="4"/>
      <c r="I176" s="1">
        <f>COUNTIFS($C$1:C176,C176)</f>
        <v>6</v>
      </c>
    </row>
    <row r="177" spans="3:9">
      <c r="C177" s="4">
        <f t="shared" ref="C177:C186" si="14">C167+1</f>
        <v>12</v>
      </c>
      <c r="D177" s="4" t="s">
        <v>233</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235</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237</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239</v>
      </c>
      <c r="E180" s="4" t="s">
        <v>210</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214</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218</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221</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225</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229</v>
      </c>
      <c r="E186" s="4" t="s">
        <v>230</v>
      </c>
      <c r="F186" s="7" t="str">
        <f>IF(IF(C186&lt;='Hoone üldandmed'!$B$3*1,TRUE,FALSE),C186,"")</f>
        <v/>
      </c>
      <c r="G186" s="7" t="b">
        <f>IF(C186&lt;='Hoone üldandmed'!$B$3*1,TRUE,FALSE)</f>
        <v>0</v>
      </c>
      <c r="H186" s="4"/>
      <c r="I186" s="1">
        <f>COUNTIFS($C$1:C186,C186)</f>
        <v>6</v>
      </c>
    </row>
    <row r="187" spans="3:9">
      <c r="C187" s="4">
        <f t="shared" ref="C187:C196" si="15">C177+1</f>
        <v>13</v>
      </c>
      <c r="D187" s="4" t="s">
        <v>233</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235</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237</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239</v>
      </c>
      <c r="E190" s="4" t="s">
        <v>210</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214</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218</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221</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225</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229</v>
      </c>
      <c r="E196" s="4" t="s">
        <v>230</v>
      </c>
      <c r="F196" s="7" t="str">
        <f>IF(IF(C196&lt;='Hoone üldandmed'!$B$3*1,TRUE,FALSE),C196,"")</f>
        <v/>
      </c>
      <c r="G196" s="7" t="b">
        <f>IF(C196&lt;='Hoone üldandmed'!$B$3*1,TRUE,FALSE)</f>
        <v>0</v>
      </c>
      <c r="H196" s="4"/>
      <c r="I196" s="1">
        <f>COUNTIFS($C$1:C196,C196)</f>
        <v>6</v>
      </c>
    </row>
    <row r="197" spans="3:9">
      <c r="C197" s="4">
        <f t="shared" ref="C197:C206" si="16">C187+1</f>
        <v>14</v>
      </c>
      <c r="D197" s="4" t="s">
        <v>233</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235</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237</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239</v>
      </c>
      <c r="E200" s="4" t="s">
        <v>210</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214</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218</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221</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225</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229</v>
      </c>
      <c r="E206" s="4" t="s">
        <v>230</v>
      </c>
      <c r="F206" s="7" t="str">
        <f>IF(IF(C206&lt;='Hoone üldandmed'!$B$3*1,TRUE,FALSE),C206,"")</f>
        <v/>
      </c>
      <c r="G206" s="7" t="b">
        <f>IF(C206&lt;='Hoone üldandmed'!$B$3*1,TRUE,FALSE)</f>
        <v>0</v>
      </c>
      <c r="H206" s="4"/>
      <c r="I206" s="1">
        <f>COUNTIFS($C$1:C206,C206)</f>
        <v>6</v>
      </c>
    </row>
    <row r="207" spans="3:9">
      <c r="C207" s="4">
        <f t="shared" ref="C207:C216" si="17">C197+1</f>
        <v>15</v>
      </c>
      <c r="D207" s="4" t="s">
        <v>233</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235</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237</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239</v>
      </c>
      <c r="E210" s="4" t="s">
        <v>210</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214</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218</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221</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225</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229</v>
      </c>
      <c r="E216" s="4" t="s">
        <v>230</v>
      </c>
      <c r="F216" s="7" t="str">
        <f>IF(IF(C216&lt;='Hoone üldandmed'!$B$3*1,TRUE,FALSE),C216,"")</f>
        <v/>
      </c>
      <c r="G216" s="7" t="b">
        <f>IF(C216&lt;='Hoone üldandmed'!$B$3*1,TRUE,FALSE)</f>
        <v>0</v>
      </c>
      <c r="H216" s="4"/>
      <c r="I216" s="1">
        <f>COUNTIFS($C$1:C216,C216)</f>
        <v>6</v>
      </c>
    </row>
    <row r="217" spans="3:9">
      <c r="C217" s="4">
        <f t="shared" ref="C217:C226" si="18">C207+1</f>
        <v>16</v>
      </c>
      <c r="D217" s="4" t="s">
        <v>233</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235</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237</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239</v>
      </c>
      <c r="E220" s="4" t="s">
        <v>210</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214</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218</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221</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225</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229</v>
      </c>
      <c r="E226" s="4" t="s">
        <v>230</v>
      </c>
      <c r="F226" s="7" t="str">
        <f>IF(IF(C226&lt;='Hoone üldandmed'!$B$3*1,TRUE,FALSE),C226,"")</f>
        <v/>
      </c>
      <c r="G226" s="7" t="b">
        <f>IF(C226&lt;='Hoone üldandmed'!$B$3*1,TRUE,FALSE)</f>
        <v>0</v>
      </c>
      <c r="H226" s="4"/>
      <c r="I226" s="1">
        <f>COUNTIFS($C$1:C226,C226)</f>
        <v>6</v>
      </c>
    </row>
    <row r="227" spans="3:9">
      <c r="C227" s="4">
        <f t="shared" ref="C227:C236" si="19">C217+1</f>
        <v>17</v>
      </c>
      <c r="D227" s="4" t="s">
        <v>233</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235</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237</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239</v>
      </c>
      <c r="E230" s="4" t="s">
        <v>210</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214</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218</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221</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225</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229</v>
      </c>
      <c r="E236" s="4" t="s">
        <v>230</v>
      </c>
      <c r="F236" s="7" t="str">
        <f>IF(IF(C236&lt;='Hoone üldandmed'!$B$3*1,TRUE,FALSE),C236,"")</f>
        <v/>
      </c>
      <c r="G236" s="7" t="b">
        <f>IF(C236&lt;='Hoone üldandmed'!$B$3*1,TRUE,FALSE)</f>
        <v>0</v>
      </c>
      <c r="H236" s="4"/>
      <c r="I236" s="1">
        <f>COUNTIFS($C$1:C236,C236)</f>
        <v>6</v>
      </c>
    </row>
    <row r="237" spans="3:9">
      <c r="C237" s="4">
        <f t="shared" ref="C237:C246" si="20">C227+1</f>
        <v>18</v>
      </c>
      <c r="D237" s="4" t="s">
        <v>233</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235</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237</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239</v>
      </c>
      <c r="E240" s="4" t="s">
        <v>210</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214</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218</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221</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225</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229</v>
      </c>
      <c r="E246" s="4" t="s">
        <v>230</v>
      </c>
      <c r="F246" s="7" t="str">
        <f>IF(IF(C246&lt;='Hoone üldandmed'!$B$3*1,TRUE,FALSE),C246,"")</f>
        <v/>
      </c>
      <c r="G246" s="7" t="b">
        <f>IF(C246&lt;='Hoone üldandmed'!$B$3*1,TRUE,FALSE)</f>
        <v>0</v>
      </c>
      <c r="H246" s="4"/>
      <c r="I246" s="1">
        <f>COUNTIFS($C$1:C246,C246)</f>
        <v>6</v>
      </c>
    </row>
    <row r="247" spans="3:9">
      <c r="C247" s="4">
        <f t="shared" ref="C247:C256" si="21">C237+1</f>
        <v>19</v>
      </c>
      <c r="D247" s="4" t="s">
        <v>233</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235</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237</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239</v>
      </c>
      <c r="E250" s="4" t="s">
        <v>210</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214</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218</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221</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225</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229</v>
      </c>
      <c r="E256" s="4" t="s">
        <v>230</v>
      </c>
      <c r="F256" s="7" t="str">
        <f>IF(IF(C256&lt;='Hoone üldandmed'!$B$3*1,TRUE,FALSE),C256,"")</f>
        <v/>
      </c>
      <c r="G256" s="7" t="b">
        <f>IF(C256&lt;='Hoone üldandmed'!$B$3*1,TRUE,FALSE)</f>
        <v>0</v>
      </c>
      <c r="H256" s="4"/>
      <c r="I256" s="1">
        <f>COUNTIFS($C$1:C256,C256)</f>
        <v>6</v>
      </c>
    </row>
    <row r="257" spans="3:9">
      <c r="C257" s="4">
        <f>C247+1</f>
        <v>20</v>
      </c>
      <c r="D257" s="4" t="s">
        <v>233</v>
      </c>
      <c r="E257" s="4" t="str">
        <f>IF(E247=0,"",E247)</f>
        <v/>
      </c>
      <c r="F257" s="7" t="str">
        <f>IF(IF(C257&lt;='Hoone üldandmed'!$B$3*1,TRUE,FALSE),C257,"")</f>
        <v/>
      </c>
      <c r="G257" s="7" t="b">
        <f>IF(C257&lt;='Hoone üldandmed'!$B$3*1,TRUE,FALSE)</f>
        <v>0</v>
      </c>
      <c r="H257" s="4"/>
      <c r="I257" s="1">
        <f>COUNTIFS($C$1:C257,C257)</f>
        <v>7</v>
      </c>
    </row>
    <row r="258" spans="3:9">
      <c r="C258" s="4">
        <f>C248+1</f>
        <v>20</v>
      </c>
      <c r="D258" s="4" t="s">
        <v>235</v>
      </c>
      <c r="E258" s="4" t="str">
        <f>IF(E248=0,"",E248)</f>
        <v/>
      </c>
      <c r="F258" s="7" t="str">
        <f>IF(IF(C258&lt;='Hoone üldandmed'!$B$3*1,TRUE,FALSE),C258,"")</f>
        <v/>
      </c>
      <c r="G258" s="7" t="b">
        <f>IF(C258&lt;='Hoone üldandmed'!$B$3*1,TRUE,FALSE)</f>
        <v>0</v>
      </c>
      <c r="H258" s="4"/>
      <c r="I258" s="1">
        <f>COUNTIFS($C$1:C258,C258)</f>
        <v>8</v>
      </c>
    </row>
    <row r="259" spans="3:9">
      <c r="C259" s="4">
        <f>C249+1</f>
        <v>20</v>
      </c>
      <c r="D259" s="4" t="s">
        <v>237</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239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5"/>
  <cols>
    <col min="1" max="1" width="42.7109375" style="1" customWidth="1"/>
    <col min="2" max="2" width="23.85546875" style="1" bestFit="1" customWidth="1"/>
  </cols>
  <sheetData>
    <row r="1" spans="1:2">
      <c r="A1" s="2" t="s">
        <v>75</v>
      </c>
      <c r="B1" s="2" t="s">
        <v>46</v>
      </c>
    </row>
    <row r="2" spans="1:2">
      <c r="A2" s="4" t="s">
        <v>79</v>
      </c>
      <c r="B2" s="4" t="s">
        <v>77</v>
      </c>
    </row>
    <row r="3" spans="1:2">
      <c r="A3" s="4" t="s">
        <v>79</v>
      </c>
      <c r="B3" s="4" t="s">
        <v>80</v>
      </c>
    </row>
    <row r="4" spans="1:2">
      <c r="A4" s="4" t="s">
        <v>79</v>
      </c>
      <c r="B4" s="4" t="s">
        <v>81</v>
      </c>
    </row>
    <row r="5" spans="1:2">
      <c r="A5" s="4" t="s">
        <v>64</v>
      </c>
      <c r="B5" s="4" t="s">
        <v>82</v>
      </c>
    </row>
    <row r="6" spans="1:2">
      <c r="A6" s="4" t="s">
        <v>64</v>
      </c>
      <c r="B6" s="4" t="s">
        <v>84</v>
      </c>
    </row>
    <row r="7" spans="1:2">
      <c r="A7" s="4" t="s">
        <v>64</v>
      </c>
      <c r="B7" s="4" t="s">
        <v>65</v>
      </c>
    </row>
    <row r="8" spans="1:2">
      <c r="A8" s="4" t="s">
        <v>64</v>
      </c>
      <c r="B8" s="4" t="s">
        <v>85</v>
      </c>
    </row>
    <row r="9" spans="1:2">
      <c r="A9" s="4" t="s">
        <v>64</v>
      </c>
      <c r="B9" s="4" t="s">
        <v>86</v>
      </c>
    </row>
    <row r="10" spans="1:2">
      <c r="A10" s="4" t="s">
        <v>64</v>
      </c>
      <c r="B10" s="4" t="s">
        <v>87</v>
      </c>
    </row>
    <row r="11" spans="1:2">
      <c r="A11" s="4" t="s">
        <v>64</v>
      </c>
      <c r="B11" s="4" t="s">
        <v>88</v>
      </c>
    </row>
    <row r="12" spans="1:2">
      <c r="A12" s="4" t="s">
        <v>64</v>
      </c>
      <c r="B12" s="4" t="s">
        <v>90</v>
      </c>
    </row>
    <row r="13" spans="1:2">
      <c r="A13" s="4" t="s">
        <v>64</v>
      </c>
      <c r="B13" s="4" t="s">
        <v>91</v>
      </c>
    </row>
    <row r="14" spans="1:2">
      <c r="A14" s="4" t="s">
        <v>64</v>
      </c>
      <c r="B14" s="4" t="s">
        <v>92</v>
      </c>
    </row>
    <row r="15" spans="1:2">
      <c r="A15" s="4" t="s">
        <v>64</v>
      </c>
      <c r="B15" s="4" t="s">
        <v>93</v>
      </c>
    </row>
    <row r="16" spans="1:2">
      <c r="A16" s="4" t="s">
        <v>64</v>
      </c>
      <c r="B16" s="4" t="s">
        <v>94</v>
      </c>
    </row>
    <row r="17" spans="1:2">
      <c r="A17" s="4" t="s">
        <v>64</v>
      </c>
      <c r="B17" s="4" t="s">
        <v>95</v>
      </c>
    </row>
    <row r="18" spans="1:2">
      <c r="A18" s="4" t="s">
        <v>64</v>
      </c>
      <c r="B18" s="4" t="s">
        <v>96</v>
      </c>
    </row>
    <row r="19" spans="1:2">
      <c r="A19" s="4" t="s">
        <v>64</v>
      </c>
      <c r="B19" s="4" t="s">
        <v>97</v>
      </c>
    </row>
    <row r="20" spans="1:2">
      <c r="A20" s="4" t="s">
        <v>64</v>
      </c>
      <c r="B20" s="4" t="s">
        <v>98</v>
      </c>
    </row>
    <row r="21" spans="1:2">
      <c r="A21" s="4" t="s">
        <v>64</v>
      </c>
      <c r="B21" s="4" t="s">
        <v>99</v>
      </c>
    </row>
    <row r="22" spans="1:2">
      <c r="A22" s="4" t="s">
        <v>64</v>
      </c>
      <c r="B22" s="4" t="s">
        <v>100</v>
      </c>
    </row>
    <row r="23" spans="1:2">
      <c r="A23" s="4" t="s">
        <v>64</v>
      </c>
      <c r="B23" s="4" t="s">
        <v>101</v>
      </c>
    </row>
    <row r="24" spans="1:2">
      <c r="A24" s="4" t="s">
        <v>64</v>
      </c>
      <c r="B24" s="4" t="s">
        <v>103</v>
      </c>
    </row>
    <row r="25" spans="1:2">
      <c r="A25" s="4" t="s">
        <v>106</v>
      </c>
      <c r="B25" s="4" t="s">
        <v>104</v>
      </c>
    </row>
    <row r="26" spans="1:2">
      <c r="A26" s="4" t="s">
        <v>106</v>
      </c>
      <c r="B26" s="4" t="s">
        <v>107</v>
      </c>
    </row>
    <row r="27" spans="1:2">
      <c r="A27" s="4" t="s">
        <v>106</v>
      </c>
      <c r="B27" s="4" t="s">
        <v>108</v>
      </c>
    </row>
    <row r="28" spans="1:2">
      <c r="A28" s="4" t="s">
        <v>54</v>
      </c>
      <c r="B28" s="4" t="s">
        <v>109</v>
      </c>
    </row>
    <row r="29" spans="1:2">
      <c r="A29" s="4" t="s">
        <v>54</v>
      </c>
      <c r="B29" s="4" t="s">
        <v>110</v>
      </c>
    </row>
    <row r="30" spans="1:2">
      <c r="A30" s="4" t="s">
        <v>54</v>
      </c>
      <c r="B30" s="4" t="s">
        <v>112</v>
      </c>
    </row>
    <row r="31" spans="1:2">
      <c r="A31" s="4" t="s">
        <v>54</v>
      </c>
      <c r="B31" s="4" t="s">
        <v>114</v>
      </c>
    </row>
    <row r="32" spans="1:2">
      <c r="A32" s="4" t="s">
        <v>54</v>
      </c>
      <c r="B32" s="4" t="s">
        <v>116</v>
      </c>
    </row>
    <row r="33" spans="1:2">
      <c r="A33" s="4" t="s">
        <v>54</v>
      </c>
      <c r="B33" s="4" t="s">
        <v>118</v>
      </c>
    </row>
    <row r="34" spans="1:2">
      <c r="A34" s="4" t="s">
        <v>54</v>
      </c>
      <c r="B34" s="4" t="s">
        <v>120</v>
      </c>
    </row>
    <row r="35" spans="1:2">
      <c r="A35" s="4" t="s">
        <v>54</v>
      </c>
      <c r="B35" s="4" t="s">
        <v>60</v>
      </c>
    </row>
    <row r="36" spans="1:2">
      <c r="A36" s="4" t="s">
        <v>54</v>
      </c>
      <c r="B36" s="4" t="s">
        <v>122</v>
      </c>
    </row>
    <row r="37" spans="1:2">
      <c r="A37" s="4" t="s">
        <v>54</v>
      </c>
      <c r="B37" s="4" t="s">
        <v>131</v>
      </c>
    </row>
    <row r="38" spans="1:2">
      <c r="A38" s="4" t="s">
        <v>54</v>
      </c>
      <c r="B38" s="4" t="s">
        <v>55</v>
      </c>
    </row>
    <row r="39" spans="1:2">
      <c r="A39" s="4" t="s">
        <v>54</v>
      </c>
      <c r="B39" s="4" t="s">
        <v>132</v>
      </c>
    </row>
    <row r="40" spans="1:2">
      <c r="A40" s="4" t="s">
        <v>54</v>
      </c>
      <c r="B40" s="4" t="s">
        <v>62</v>
      </c>
    </row>
    <row r="41" spans="1:2">
      <c r="A41" s="4" t="s">
        <v>54</v>
      </c>
      <c r="B41" s="4" t="s">
        <v>134</v>
      </c>
    </row>
    <row r="42" spans="1:2">
      <c r="A42" s="4" t="s">
        <v>54</v>
      </c>
      <c r="B42" s="4" t="s">
        <v>135</v>
      </c>
    </row>
    <row r="43" spans="1:2">
      <c r="A43" s="4" t="s">
        <v>54</v>
      </c>
      <c r="B43" s="5" t="s">
        <v>137</v>
      </c>
    </row>
    <row r="44" spans="1:2">
      <c r="A44" s="4" t="s">
        <v>54</v>
      </c>
      <c r="B44" s="4" t="s">
        <v>69</v>
      </c>
    </row>
    <row r="45" spans="1:2">
      <c r="A45" s="4" t="s">
        <v>54</v>
      </c>
      <c r="B45" s="4" t="s">
        <v>139</v>
      </c>
    </row>
    <row r="46" spans="1:2">
      <c r="A46" s="4" t="s">
        <v>54</v>
      </c>
      <c r="B46" s="4" t="s">
        <v>142</v>
      </c>
    </row>
    <row r="47" spans="1:2">
      <c r="A47" s="4" t="s">
        <v>54</v>
      </c>
      <c r="B47" s="4" t="s">
        <v>143</v>
      </c>
    </row>
    <row r="48" spans="1:2">
      <c r="A48" s="4" t="s">
        <v>54</v>
      </c>
      <c r="B48" s="4" t="s">
        <v>144</v>
      </c>
    </row>
    <row r="49" spans="1:2">
      <c r="A49" s="4" t="s">
        <v>54</v>
      </c>
      <c r="B49" s="4" t="s">
        <v>146</v>
      </c>
    </row>
    <row r="50" spans="1:2">
      <c r="A50" s="4" t="s">
        <v>54</v>
      </c>
      <c r="B50" s="4" t="s">
        <v>147</v>
      </c>
    </row>
    <row r="51" spans="1:2">
      <c r="A51" s="4" t="s">
        <v>54</v>
      </c>
      <c r="B51" s="4" t="s">
        <v>148</v>
      </c>
    </row>
    <row r="52" spans="1:2">
      <c r="A52" s="4" t="s">
        <v>54</v>
      </c>
      <c r="B52" s="4" t="s">
        <v>149</v>
      </c>
    </row>
    <row r="53" spans="1:2">
      <c r="A53" s="4" t="s">
        <v>54</v>
      </c>
      <c r="B53" s="5" t="s">
        <v>151</v>
      </c>
    </row>
    <row r="54" spans="1:2">
      <c r="A54" s="4" t="s">
        <v>54</v>
      </c>
      <c r="B54" s="4" t="s">
        <v>153</v>
      </c>
    </row>
    <row r="55" spans="1:2">
      <c r="A55" s="4" t="s">
        <v>54</v>
      </c>
      <c r="B55" s="5" t="s">
        <v>155</v>
      </c>
    </row>
    <row r="56" spans="1:2">
      <c r="A56" s="4" t="s">
        <v>54</v>
      </c>
      <c r="B56" s="4" t="s">
        <v>157</v>
      </c>
    </row>
    <row r="57" spans="1:2">
      <c r="A57" s="4" t="s">
        <v>54</v>
      </c>
      <c r="B57" s="4" t="s">
        <v>158</v>
      </c>
    </row>
    <row r="58" spans="1:2">
      <c r="A58" s="4" t="s">
        <v>54</v>
      </c>
      <c r="B58" s="4" t="s">
        <v>160</v>
      </c>
    </row>
    <row r="59" spans="1:2">
      <c r="A59" s="4" t="s">
        <v>54</v>
      </c>
      <c r="B59" s="4" t="s">
        <v>161</v>
      </c>
    </row>
    <row r="60" spans="1:2">
      <c r="A60" s="4" t="s">
        <v>54</v>
      </c>
      <c r="B60" s="4" t="s">
        <v>162</v>
      </c>
    </row>
    <row r="61" spans="1:2">
      <c r="A61" s="4" t="s">
        <v>54</v>
      </c>
      <c r="B61" s="4" t="s">
        <v>164</v>
      </c>
    </row>
    <row r="62" spans="1:2">
      <c r="A62" s="4" t="s">
        <v>54</v>
      </c>
      <c r="B62" s="4" t="s">
        <v>166</v>
      </c>
    </row>
    <row r="63" spans="1:2">
      <c r="A63" s="4" t="s">
        <v>54</v>
      </c>
      <c r="B63" s="4" t="s">
        <v>168</v>
      </c>
    </row>
    <row r="64" spans="1:2">
      <c r="A64" s="4" t="s">
        <v>54</v>
      </c>
      <c r="B64" s="4" t="s">
        <v>169</v>
      </c>
    </row>
    <row r="65" spans="1:2">
      <c r="A65" s="4" t="s">
        <v>54</v>
      </c>
      <c r="B65" s="4" t="s">
        <v>170</v>
      </c>
    </row>
    <row r="66" spans="1:2">
      <c r="A66" s="4" t="s">
        <v>54</v>
      </c>
      <c r="B66" s="4" t="s">
        <v>172</v>
      </c>
    </row>
    <row r="67" spans="1:2">
      <c r="A67" s="4" t="s">
        <v>54</v>
      </c>
      <c r="B67" s="4" t="s">
        <v>174</v>
      </c>
    </row>
    <row r="68" spans="1:2">
      <c r="A68" s="4" t="s">
        <v>54</v>
      </c>
      <c r="B68" s="4" t="s">
        <v>67</v>
      </c>
    </row>
    <row r="69" spans="1:2">
      <c r="A69" s="4" t="s">
        <v>54</v>
      </c>
      <c r="B69" s="4" t="s">
        <v>176</v>
      </c>
    </row>
    <row r="70" spans="1:2">
      <c r="A70" s="4" t="s">
        <v>54</v>
      </c>
      <c r="B70" s="4" t="s">
        <v>179</v>
      </c>
    </row>
    <row r="71" spans="1:2">
      <c r="A71" s="4" t="s">
        <v>54</v>
      </c>
      <c r="B71" s="4" t="s">
        <v>180</v>
      </c>
    </row>
    <row r="72" spans="1:2">
      <c r="A72" s="4" t="s">
        <v>54</v>
      </c>
      <c r="B72" s="4" t="s">
        <v>182</v>
      </c>
    </row>
    <row r="73" spans="1:2">
      <c r="A73" s="4" t="s">
        <v>54</v>
      </c>
      <c r="B73" s="4" t="s">
        <v>183</v>
      </c>
    </row>
    <row r="74" spans="1:2">
      <c r="A74" s="4" t="s">
        <v>54</v>
      </c>
      <c r="B74" s="4" t="s">
        <v>185</v>
      </c>
    </row>
    <row r="75" spans="1:2">
      <c r="A75" s="4" t="s">
        <v>54</v>
      </c>
      <c r="B75" s="4" t="s">
        <v>187</v>
      </c>
    </row>
    <row r="76" spans="1:2">
      <c r="A76" s="4" t="s">
        <v>54</v>
      </c>
      <c r="B76" s="4" t="s">
        <v>189</v>
      </c>
    </row>
    <row r="77" spans="1:2">
      <c r="A77" s="4" t="s">
        <v>54</v>
      </c>
      <c r="B77" s="4" t="s">
        <v>190</v>
      </c>
    </row>
    <row r="78" spans="1:2">
      <c r="A78" s="4" t="s">
        <v>54</v>
      </c>
      <c r="B78" s="4" t="s">
        <v>191</v>
      </c>
    </row>
    <row r="79" spans="1:2">
      <c r="A79" s="4" t="s">
        <v>54</v>
      </c>
      <c r="B79" s="4" t="s">
        <v>193</v>
      </c>
    </row>
    <row r="80" spans="1:2">
      <c r="A80" s="4" t="s">
        <v>54</v>
      </c>
      <c r="B80" s="4" t="s">
        <v>194</v>
      </c>
    </row>
    <row r="81" spans="1:2">
      <c r="A81" s="4" t="s">
        <v>54</v>
      </c>
      <c r="B81" s="4" t="s">
        <v>196</v>
      </c>
    </row>
    <row r="82" spans="1:2">
      <c r="A82" s="4" t="s">
        <v>54</v>
      </c>
      <c r="B82" s="4" t="s">
        <v>198</v>
      </c>
    </row>
    <row r="83" spans="1:2">
      <c r="A83" s="4" t="s">
        <v>54</v>
      </c>
      <c r="B83" s="4" t="s">
        <v>199</v>
      </c>
    </row>
    <row r="84" spans="1:2">
      <c r="A84" s="4" t="s">
        <v>54</v>
      </c>
      <c r="B84" s="4" t="s">
        <v>201</v>
      </c>
    </row>
    <row r="85" spans="1:2">
      <c r="A85" s="4" t="s">
        <v>54</v>
      </c>
      <c r="B85" s="4" t="s">
        <v>202</v>
      </c>
    </row>
    <row r="86" spans="1:2">
      <c r="A86" s="4" t="s">
        <v>54</v>
      </c>
      <c r="B86" s="4" t="s">
        <v>57</v>
      </c>
    </row>
    <row r="87" spans="1:2">
      <c r="A87" s="4" t="s">
        <v>54</v>
      </c>
      <c r="B87" s="4" t="s">
        <v>203</v>
      </c>
    </row>
    <row r="88" spans="1:2">
      <c r="A88" s="4" t="s">
        <v>54</v>
      </c>
      <c r="B88" s="4" t="s">
        <v>205</v>
      </c>
    </row>
    <row r="89" spans="1:2">
      <c r="A89" s="4" t="s">
        <v>54</v>
      </c>
      <c r="B89" s="4" t="s">
        <v>206</v>
      </c>
    </row>
    <row r="90" spans="1:2">
      <c r="A90" s="4" t="s">
        <v>54</v>
      </c>
      <c r="B90" s="4" t="s">
        <v>208</v>
      </c>
    </row>
    <row r="91" spans="1:2">
      <c r="A91" s="4" t="s">
        <v>54</v>
      </c>
      <c r="B91" s="4" t="s">
        <v>72</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file>

<file path=customXml/itemProps2.xml><?xml version="1.0" encoding="utf-8"?>
<ds:datastoreItem xmlns:ds="http://schemas.openxmlformats.org/officeDocument/2006/customXml" ds:itemID="{2BBE70F3-4330-4705-958A-4D2B5808E3C1}"/>
</file>

<file path=customXml/itemProps3.xml><?xml version="1.0" encoding="utf-8"?>
<ds:datastoreItem xmlns:ds="http://schemas.openxmlformats.org/officeDocument/2006/customXml" ds:itemID="{2223DAC8-EC9A-47DE-8DAA-FAF9FAB2B7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Mairo Kirss</cp:lastModifiedBy>
  <cp:revision/>
  <dcterms:created xsi:type="dcterms:W3CDTF">2014-12-29T14:35:11Z</dcterms:created>
  <dcterms:modified xsi:type="dcterms:W3CDTF">2023-01-16T10:18:39Z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